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Default Extension="jpeg" ContentType="image/jpeg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20" yWindow="-120" windowWidth="20730" windowHeight="11760" activeTab="5"/>
  </bookViews>
  <sheets>
    <sheet name="Красноярск 1" sheetId="3" r:id="rId1"/>
    <sheet name="Красноярск 2" sheetId="4" r:id="rId2"/>
    <sheet name="Красноярск 3" sheetId="6" r:id="rId3"/>
    <sheet name="Лист6" sheetId="12" state="hidden" r:id="rId4"/>
    <sheet name="Лист 6" sheetId="9" state="hidden" r:id="rId5"/>
    <sheet name="Барнаул 1" sheetId="15" r:id="rId6"/>
    <sheet name="Барнаул 2" sheetId="16" r:id="rId7"/>
    <sheet name="Барнаул 3" sheetId="17" r:id="rId8"/>
    <sheet name="Нормы" sheetId="10" r:id="rId9"/>
    <sheet name="матрица" sheetId="13" state="hidden" r:id="rId10"/>
    <sheet name="Лист8" sheetId="14" state="hidden" r:id="rId11"/>
  </sheets>
  <definedNames>
    <definedName name="_xlnm.Print_Area" localSheetId="5">'Барнаул 1'!$A$1:$X$49</definedName>
    <definedName name="_xlnm.Print_Area" localSheetId="0">'Красноярск 1'!$A$1:$X$49</definedName>
    <definedName name="_xlnm.Print_Area" localSheetId="1">'Красноярск 2'!$A$1:$W$19</definedName>
    <definedName name="_xlnm.Print_Area" localSheetId="2">'Красноярск 3'!$A$1:$Z$13</definedName>
    <definedName name="_xlnm.Print_Area" localSheetId="4">'Лист 6'!$A$1:$AG$29</definedName>
    <definedName name="_xlnm.Print_Area" localSheetId="3">Лист6!$A$1:$AB$30</definedName>
    <definedName name="_xlnm.Print_Area" localSheetId="9">матрица!#REF!</definedName>
  </definedNames>
  <calcPr calcId="124519"/>
</workbook>
</file>

<file path=xl/calcChain.xml><?xml version="1.0" encoding="utf-8"?>
<calcChain xmlns="http://schemas.openxmlformats.org/spreadsheetml/2006/main">
  <c r="I13" i="17"/>
  <c r="Y12"/>
  <c r="X12"/>
  <c r="W12"/>
  <c r="V12"/>
  <c r="U12"/>
  <c r="T12"/>
  <c r="S12"/>
  <c r="R12"/>
  <c r="Q12"/>
  <c r="P12"/>
  <c r="I12"/>
  <c r="Z11"/>
  <c r="Y11"/>
  <c r="X11"/>
  <c r="W11"/>
  <c r="V11"/>
  <c r="U11"/>
  <c r="T11"/>
  <c r="S11"/>
  <c r="R11"/>
  <c r="Q11"/>
  <c r="P11"/>
  <c r="I11"/>
  <c r="Y8"/>
  <c r="X8"/>
  <c r="W8"/>
  <c r="V8"/>
  <c r="U8"/>
  <c r="T8"/>
  <c r="S8"/>
  <c r="R8"/>
  <c r="Q8"/>
  <c r="P8"/>
  <c r="N8"/>
  <c r="L8"/>
  <c r="K8"/>
  <c r="I8"/>
  <c r="Y7"/>
  <c r="X7"/>
  <c r="W7"/>
  <c r="V7"/>
  <c r="U7"/>
  <c r="T7"/>
  <c r="S7"/>
  <c r="R7"/>
  <c r="Q7"/>
  <c r="P7"/>
  <c r="N7"/>
  <c r="L7"/>
  <c r="K7"/>
  <c r="Z6"/>
  <c r="Y6"/>
  <c r="X6"/>
  <c r="W6"/>
  <c r="V6"/>
  <c r="U6"/>
  <c r="T6"/>
  <c r="S6"/>
  <c r="R6"/>
  <c r="Q6"/>
  <c r="P6"/>
  <c r="N6"/>
  <c r="L6"/>
  <c r="K6"/>
  <c r="I6"/>
  <c r="Z5"/>
  <c r="Y5"/>
  <c r="X5"/>
  <c r="W5"/>
  <c r="V5"/>
  <c r="U5"/>
  <c r="T5"/>
  <c r="S5"/>
  <c r="R5"/>
  <c r="Q5"/>
  <c r="P5"/>
  <c r="N5"/>
  <c r="L5"/>
  <c r="K5"/>
  <c r="W18" i="16"/>
  <c r="U18"/>
  <c r="T18"/>
  <c r="S18"/>
  <c r="R18"/>
  <c r="Q18"/>
  <c r="P18"/>
  <c r="O18"/>
  <c r="N18"/>
  <c r="M18"/>
  <c r="L18"/>
  <c r="K18"/>
  <c r="J18"/>
  <c r="I18"/>
  <c r="H18"/>
  <c r="G18"/>
  <c r="F18"/>
  <c r="E18"/>
  <c r="W17"/>
  <c r="U17"/>
  <c r="T17"/>
  <c r="S17"/>
  <c r="R17"/>
  <c r="Q17"/>
  <c r="P17"/>
  <c r="O17"/>
  <c r="N17"/>
  <c r="M17"/>
  <c r="L17"/>
  <c r="K17"/>
  <c r="J17"/>
  <c r="I17"/>
  <c r="H17"/>
  <c r="G17"/>
  <c r="F17"/>
  <c r="E17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W14"/>
  <c r="U14"/>
  <c r="T14"/>
  <c r="S14"/>
  <c r="R14"/>
  <c r="Q14"/>
  <c r="P14"/>
  <c r="O14"/>
  <c r="N14"/>
  <c r="M14"/>
  <c r="L14"/>
  <c r="K14"/>
  <c r="J14"/>
  <c r="I14"/>
  <c r="H14"/>
  <c r="G14"/>
  <c r="F14"/>
  <c r="E14"/>
  <c r="W13"/>
  <c r="U13"/>
  <c r="T13"/>
  <c r="S13"/>
  <c r="R13"/>
  <c r="Q13"/>
  <c r="P13"/>
  <c r="O13"/>
  <c r="N13"/>
  <c r="M13"/>
  <c r="L13"/>
  <c r="K13"/>
  <c r="J13"/>
  <c r="I13"/>
  <c r="H13"/>
  <c r="G13"/>
  <c r="F13"/>
  <c r="E13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W10"/>
  <c r="U10"/>
  <c r="T10"/>
  <c r="S10"/>
  <c r="R10"/>
  <c r="Q10"/>
  <c r="P10"/>
  <c r="O10"/>
  <c r="N10"/>
  <c r="M10"/>
  <c r="L10"/>
  <c r="K10"/>
  <c r="J10"/>
  <c r="I10"/>
  <c r="H10"/>
  <c r="G10"/>
  <c r="F10"/>
  <c r="E10"/>
  <c r="W9"/>
  <c r="U9"/>
  <c r="T9"/>
  <c r="S9"/>
  <c r="R9"/>
  <c r="Q9"/>
  <c r="P9"/>
  <c r="O9"/>
  <c r="N9"/>
  <c r="M9"/>
  <c r="L9"/>
  <c r="K9"/>
  <c r="J9"/>
  <c r="I9"/>
  <c r="H9"/>
  <c r="G9"/>
  <c r="F9"/>
  <c r="E9"/>
  <c r="W8" l="1"/>
  <c r="U8"/>
  <c r="T8"/>
  <c r="S8"/>
  <c r="R8"/>
  <c r="Q8"/>
  <c r="P8"/>
  <c r="O8"/>
  <c r="N8"/>
  <c r="M8"/>
  <c r="L8"/>
  <c r="K8"/>
  <c r="J8"/>
  <c r="I8"/>
  <c r="H8"/>
  <c r="G8"/>
  <c r="F8"/>
  <c r="E8"/>
  <c r="W7"/>
  <c r="V7"/>
  <c r="W6"/>
  <c r="U6"/>
  <c r="T6"/>
  <c r="S6"/>
  <c r="R6"/>
  <c r="Q6"/>
  <c r="P6"/>
  <c r="O6"/>
  <c r="N6"/>
  <c r="M6"/>
  <c r="L6"/>
  <c r="K6"/>
  <c r="J6"/>
  <c r="I6"/>
  <c r="H6"/>
  <c r="G6"/>
  <c r="F6"/>
  <c r="E6"/>
  <c r="W5"/>
  <c r="V5"/>
  <c r="U5"/>
  <c r="T5"/>
  <c r="S5"/>
  <c r="R5"/>
  <c r="Q5"/>
  <c r="P5"/>
  <c r="O5"/>
  <c r="N5"/>
  <c r="M5"/>
  <c r="L5"/>
  <c r="K5"/>
  <c r="J5"/>
  <c r="I5"/>
  <c r="H5"/>
  <c r="G5"/>
  <c r="F5"/>
  <c r="E5"/>
  <c r="X45" i="15"/>
  <c r="V41"/>
  <c r="W37"/>
  <c r="U37"/>
  <c r="T37"/>
  <c r="S37"/>
  <c r="R37"/>
  <c r="Q37"/>
  <c r="P37"/>
  <c r="O37"/>
  <c r="N37"/>
  <c r="M37"/>
  <c r="L37"/>
  <c r="K37"/>
  <c r="J37"/>
  <c r="I37"/>
  <c r="H37"/>
  <c r="G37"/>
  <c r="F37"/>
  <c r="E37"/>
  <c r="W34"/>
  <c r="U34"/>
  <c r="T34"/>
  <c r="S34"/>
  <c r="R34"/>
  <c r="Q34"/>
  <c r="P34"/>
  <c r="O34"/>
  <c r="N34"/>
  <c r="M34"/>
  <c r="L34"/>
  <c r="K34"/>
  <c r="J34"/>
  <c r="I34"/>
  <c r="H34"/>
  <c r="G34"/>
  <c r="F34"/>
  <c r="E34"/>
  <c r="W31"/>
  <c r="U31"/>
  <c r="T31"/>
  <c r="S31"/>
  <c r="R31"/>
  <c r="Q31"/>
  <c r="P31"/>
  <c r="O31"/>
  <c r="N31"/>
  <c r="M31"/>
  <c r="L31"/>
  <c r="K31"/>
  <c r="J31"/>
  <c r="I31"/>
  <c r="H31"/>
  <c r="G31"/>
  <c r="F31"/>
  <c r="E31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W22"/>
  <c r="U22"/>
  <c r="T22"/>
  <c r="S22"/>
  <c r="R22"/>
  <c r="Q22"/>
  <c r="P22"/>
  <c r="O22"/>
  <c r="N22"/>
  <c r="M22"/>
  <c r="L22"/>
  <c r="K22"/>
  <c r="J22"/>
  <c r="I22"/>
  <c r="H22"/>
  <c r="G22"/>
  <c r="F22"/>
  <c r="E22"/>
  <c r="E19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W9"/>
  <c r="V9"/>
  <c r="U9"/>
  <c r="T9"/>
  <c r="S9"/>
  <c r="R9"/>
  <c r="Q9"/>
  <c r="P9"/>
  <c r="O9"/>
  <c r="N9"/>
  <c r="M9"/>
  <c r="L9"/>
  <c r="K9"/>
  <c r="J9"/>
  <c r="I9"/>
  <c r="H9"/>
  <c r="G9"/>
  <c r="F9"/>
  <c r="W8"/>
  <c r="V8"/>
  <c r="U8"/>
  <c r="T8"/>
  <c r="S8"/>
  <c r="R8"/>
  <c r="Q8"/>
  <c r="P8"/>
  <c r="O8"/>
  <c r="N8"/>
  <c r="M8"/>
  <c r="L8"/>
  <c r="K8"/>
  <c r="J8"/>
  <c r="I8"/>
  <c r="H8"/>
  <c r="G8"/>
  <c r="F8"/>
  <c r="W7"/>
  <c r="V7"/>
  <c r="U7"/>
  <c r="T7"/>
  <c r="S7"/>
  <c r="R7"/>
  <c r="Q7"/>
  <c r="P7"/>
  <c r="O7"/>
  <c r="N7"/>
  <c r="M7"/>
  <c r="L7"/>
  <c r="K7"/>
  <c r="J7"/>
  <c r="I7"/>
  <c r="H7"/>
  <c r="G7"/>
  <c r="F7"/>
  <c r="E7"/>
  <c r="E12"/>
  <c r="E11"/>
  <c r="E10"/>
  <c r="E9"/>
  <c r="E8"/>
  <c r="W6"/>
  <c r="V6"/>
  <c r="U6"/>
  <c r="T6"/>
  <c r="S6"/>
  <c r="R6"/>
  <c r="Q6"/>
  <c r="P6"/>
  <c r="O6"/>
  <c r="N6"/>
  <c r="M6"/>
  <c r="L6"/>
  <c r="K6"/>
  <c r="J6"/>
  <c r="I6"/>
  <c r="H6"/>
  <c r="G6"/>
  <c r="F6"/>
  <c r="E6"/>
  <c r="G14" i="10" l="1"/>
  <c r="E14"/>
  <c r="I14" s="1"/>
  <c r="I16" l="1"/>
  <c r="G36" l="1"/>
  <c r="E36"/>
  <c r="I36" s="1"/>
  <c r="E34" l="1"/>
  <c r="I34" s="1"/>
  <c r="G22" l="1"/>
  <c r="E22"/>
  <c r="I22" s="1"/>
  <c r="G15" l="1"/>
  <c r="E15"/>
  <c r="I15" s="1"/>
  <c r="E32"/>
  <c r="I32" s="1"/>
  <c r="G18" l="1"/>
  <c r="E18"/>
  <c r="I18" s="1"/>
  <c r="E42" l="1"/>
  <c r="I42" s="1"/>
  <c r="E41"/>
  <c r="I41" s="1"/>
  <c r="G13"/>
  <c r="E13"/>
  <c r="I13" s="1"/>
  <c r="G12"/>
  <c r="E12"/>
  <c r="I12" s="1"/>
  <c r="G11"/>
  <c r="E11"/>
  <c r="I11" s="1"/>
  <c r="G10"/>
  <c r="E10"/>
  <c r="I10" s="1"/>
  <c r="E30"/>
  <c r="I30" s="1"/>
  <c r="E28"/>
  <c r="I28" s="1"/>
  <c r="E27"/>
  <c r="I27" s="1"/>
  <c r="E26"/>
  <c r="I26" s="1"/>
  <c r="G24"/>
  <c r="E24"/>
  <c r="I24" s="1"/>
  <c r="G9"/>
  <c r="E9"/>
  <c r="I9" s="1"/>
  <c r="S10"/>
  <c r="Q10"/>
  <c r="G8"/>
  <c r="E8"/>
  <c r="I8" s="1"/>
  <c r="S8"/>
  <c r="Q8"/>
  <c r="G7"/>
  <c r="E7"/>
  <c r="I7" s="1"/>
  <c r="S7"/>
  <c r="Q7"/>
  <c r="S6"/>
  <c r="Q6"/>
  <c r="G6"/>
  <c r="E6"/>
  <c r="I6" s="1"/>
  <c r="V14" i="9" l="1"/>
  <c r="V13"/>
  <c r="V11"/>
</calcChain>
</file>

<file path=xl/sharedStrings.xml><?xml version="1.0" encoding="utf-8"?>
<sst xmlns="http://schemas.openxmlformats.org/spreadsheetml/2006/main" count="989" uniqueCount="352">
  <si>
    <t>Гранит</t>
  </si>
  <si>
    <t>Листопад</t>
  </si>
  <si>
    <t>Искусственный камень</t>
  </si>
  <si>
    <t>Белый</t>
  </si>
  <si>
    <t>Желтый</t>
  </si>
  <si>
    <t>Зеленый</t>
  </si>
  <si>
    <t>Коричневый</t>
  </si>
  <si>
    <t>Красный</t>
  </si>
  <si>
    <t>Оранжевый</t>
  </si>
  <si>
    <t>Серый</t>
  </si>
  <si>
    <t>Синий</t>
  </si>
  <si>
    <t>Черный</t>
  </si>
  <si>
    <t>Базальт</t>
  </si>
  <si>
    <t>Габбро</t>
  </si>
  <si>
    <t>Шунгит</t>
  </si>
  <si>
    <t>Доломит</t>
  </si>
  <si>
    <t>Степняк</t>
  </si>
  <si>
    <t>Плитняк Вишнёвый</t>
  </si>
  <si>
    <t>300*300</t>
  </si>
  <si>
    <t>200*300</t>
  </si>
  <si>
    <t>КОЛЛЕКЦИИ</t>
  </si>
  <si>
    <t>Ст.замок</t>
  </si>
  <si>
    <t>Клинкер</t>
  </si>
  <si>
    <t>500*500</t>
  </si>
  <si>
    <t>115*172</t>
  </si>
  <si>
    <t>115*115</t>
  </si>
  <si>
    <t>73*103*115</t>
  </si>
  <si>
    <t>200*200</t>
  </si>
  <si>
    <t>100*100</t>
  </si>
  <si>
    <t>100*200</t>
  </si>
  <si>
    <t>выбор.рф                                         info@vibors.ru</t>
  </si>
  <si>
    <t>прокрас</t>
  </si>
  <si>
    <t>с полным</t>
  </si>
  <si>
    <t>с неполным</t>
  </si>
  <si>
    <t>500*200*80</t>
  </si>
  <si>
    <t>1000*300*150</t>
  </si>
  <si>
    <t>1000*300*180</t>
  </si>
  <si>
    <t>фактура</t>
  </si>
  <si>
    <t>колотая</t>
  </si>
  <si>
    <t xml:space="preserve"> ПРАЙС-ЛИСТ ТРОТУАРНАЯ ПЛИТКА И ЭЛЕМЕНТЫ БЛАГОУСТРОЙСТВА                                                                                        01.03.2017</t>
  </si>
  <si>
    <t xml:space="preserve"> Головной офис  г. Новороссийск, п.Цемдолина,  ул. Промышленная, 5         
   тел: 8-800-77-00-110,  8-988-667-28-80     </t>
  </si>
  <si>
    <t>Гриджо</t>
  </si>
  <si>
    <t>Нэро</t>
  </si>
  <si>
    <t>Нэро-Гриджо</t>
  </si>
  <si>
    <t>Белый на граните</t>
  </si>
  <si>
    <t>С пигментом на граните</t>
  </si>
  <si>
    <t>Гриджо-С на мраморе</t>
  </si>
  <si>
    <t>Другие расцветки на мраморе</t>
  </si>
  <si>
    <t>Коллекции</t>
  </si>
  <si>
    <t>400*400*35</t>
  </si>
  <si>
    <t>300*300*28</t>
  </si>
  <si>
    <t>ПЛИНТУС ИНВИТО 1МЛ</t>
  </si>
  <si>
    <t>400*60*10</t>
  </si>
  <si>
    <t>ПЛИНТУС ИНВИТО 2МЛ</t>
  </si>
  <si>
    <t>300*60*10</t>
  </si>
  <si>
    <t>Гриджо-Скуро</t>
  </si>
  <si>
    <t>СТУПЕНЬ СТ-1</t>
  </si>
  <si>
    <t>L≤ 1 000</t>
  </si>
  <si>
    <t>1 000 &lt;L≤ 1 200</t>
  </si>
  <si>
    <t>СТУПЕНЬ СТ-2</t>
  </si>
  <si>
    <t>рассчитывается индивидуально</t>
  </si>
  <si>
    <t>h=40</t>
  </si>
  <si>
    <t>1000 (max)/550max</t>
  </si>
  <si>
    <t>h=50</t>
  </si>
  <si>
    <t>длина/высота, мм</t>
  </si>
  <si>
    <t>ПЛИТА ПАРАПЕТНАЯ БС</t>
  </si>
  <si>
    <t>ПЛИТА ПАРАПЕТНАЯ ПЛ</t>
  </si>
  <si>
    <t>МРАМОР ФАСОВАНЫЙ, 30 КГ</t>
  </si>
  <si>
    <t>ХИМИТЕК ФОБОС</t>
  </si>
  <si>
    <t>Химия</t>
  </si>
  <si>
    <t>Белый 2-5,     Карамель 5-10, Медовый 3-6, 6-10, Серый 2-5, 5-10, Черный 2-5, 5-10</t>
  </si>
  <si>
    <t>ОЧИСТИТЕЛЬ ТИПРОМ ОФ</t>
  </si>
  <si>
    <t>еденица измерения</t>
  </si>
  <si>
    <t>м2</t>
  </si>
  <si>
    <t>шт</t>
  </si>
  <si>
    <t>уп</t>
  </si>
  <si>
    <t>5 литров</t>
  </si>
  <si>
    <t>1 литр</t>
  </si>
  <si>
    <t>Куб, куб с подставкой, шар, шар с подставкой, урна, пирамида, скамья, цветочница, полушар:</t>
  </si>
  <si>
    <t>ТУ 5746-011-53432515-2010</t>
  </si>
  <si>
    <t>• Класс бетона изделий по прочности на сжатие В 22,5; В 25;В 30;</t>
  </si>
  <si>
    <t xml:space="preserve">• Класс бетона изделий по прочности на сжатие В 22,5;                      </t>
  </si>
  <si>
    <t>• Класс бетона изделий по прочности на сжатие В 22,5;</t>
  </si>
  <si>
    <t>• Марка бетона по морозостойкости F 150; F 200;</t>
  </si>
  <si>
    <t>• Марка бетона по морозостойкости F 200;</t>
  </si>
  <si>
    <t xml:space="preserve">• Марка бетона по морозостойкости F150; </t>
  </si>
  <si>
    <t>• Водопоглощение не более 6%;</t>
  </si>
  <si>
    <t>• Водопоглощение не более 6%.</t>
  </si>
  <si>
    <t>• Категория бетонной поверхности А6;</t>
  </si>
  <si>
    <t>• Марка по истираемости  G1;</t>
  </si>
  <si>
    <t>ТУ 5746-004-53432515-2004; изм.1,2;</t>
  </si>
  <si>
    <t>• Класс бетона изделий по прочности на сжатие В 22,5; В 30; В37;</t>
  </si>
  <si>
    <t xml:space="preserve">• Марка бетона по морозостойкости F 150;  F 200; </t>
  </si>
  <si>
    <t>• Марка бетона по морозостойкости F 150;</t>
  </si>
  <si>
    <t>Плиты бетонные тротуарные</t>
  </si>
  <si>
    <t xml:space="preserve">Камни бетонные бортовые </t>
  </si>
  <si>
    <t>Камни бетонные бортовые шарнирные</t>
  </si>
  <si>
    <t>ТЕХНИЧЕСКИЕ ХАРАКТЕРИСТИКИ ВЫПУСКАЕМОЙ ПРОДУКЦИИ</t>
  </si>
  <si>
    <t>НОРМЫ ЗАГРУЗКИ АВТОТРАНСПОРТА</t>
  </si>
  <si>
    <t>Наименование продукции</t>
  </si>
  <si>
    <t>В ряду</t>
  </si>
  <si>
    <t>В поддоне</t>
  </si>
  <si>
    <t>Средний вес, кг*</t>
  </si>
  <si>
    <t>В машине 20т</t>
  </si>
  <si>
    <t>Шт.</t>
  </si>
  <si>
    <t>Рядов</t>
  </si>
  <si>
    <t>м2 / шт.</t>
  </si>
  <si>
    <t>1 шт.</t>
  </si>
  <si>
    <t>Поддон</t>
  </si>
  <si>
    <t>Поддонов</t>
  </si>
  <si>
    <t>ПАРКЕТ</t>
  </si>
  <si>
    <t>-</t>
  </si>
  <si>
    <t>КЛАССИКО</t>
  </si>
  <si>
    <t>АНТИК</t>
  </si>
  <si>
    <t>ОГРАЖДАЮЩИЕ ЭЛЕМЕНТЫ, шт.</t>
  </si>
  <si>
    <t>БР 100.30.15</t>
  </si>
  <si>
    <t>БР 100.30.18</t>
  </si>
  <si>
    <t>БР 100.45.18</t>
  </si>
  <si>
    <t>БРШ 50.20.8</t>
  </si>
  <si>
    <t xml:space="preserve">Примечание: </t>
  </si>
  <si>
    <t>· Погрузка продукции осуществляется вилочным погрузчиком только на автотранспорт с открывающимися бортами.</t>
  </si>
  <si>
    <t>· Доставка продукции осуществляется автомобильным или железнодорожным транспортом по желанию покупателя.</t>
  </si>
  <si>
    <t xml:space="preserve"> -</t>
  </si>
  <si>
    <t xml:space="preserve"> - </t>
  </si>
  <si>
    <t>Песочный</t>
  </si>
  <si>
    <t>Известняк</t>
  </si>
  <si>
    <t>Оникс</t>
  </si>
  <si>
    <t>Накладная лестничная проступь</t>
  </si>
  <si>
    <t>1ЛН50.35к</t>
  </si>
  <si>
    <t>500*350*60</t>
  </si>
  <si>
    <t>1ЛН50.45к</t>
  </si>
  <si>
    <t>500*450*60</t>
  </si>
  <si>
    <t>1ЛН45.35к-лев/прав</t>
  </si>
  <si>
    <t>500*500*60</t>
  </si>
  <si>
    <t>Блок полнотелый СКЦ(тп)-7Л150кол</t>
  </si>
  <si>
    <t xml:space="preserve">Квадрум 5К.6 </t>
  </si>
  <si>
    <t>300*150*150 2 скола</t>
  </si>
  <si>
    <t>Блок полнотелый СКЦ(тп)-9Л150кол</t>
  </si>
  <si>
    <t>Комплекты для крыльца</t>
  </si>
  <si>
    <t>1. Вариант крыльца "Средневековье" с проступями и декоративным блоком</t>
  </si>
  <si>
    <t xml:space="preserve">2. Вариант крыльца "Ренессанс" </t>
  </si>
  <si>
    <t>Ступень 2СТ45.35.18-к</t>
  </si>
  <si>
    <t>450*350*180</t>
  </si>
  <si>
    <t xml:space="preserve">Белый </t>
  </si>
  <si>
    <t xml:space="preserve">Мрамор фасованый, цена в рублях с НДС за шт.   </t>
  </si>
  <si>
    <t>"Гранит черный" 2-5,  5-10; "Златолит" 2-5,  5-10; "Лемезит"2-5,  5-10; "Фельзит" 2-5,  5-10; "Яшма" 2-5,  5-10; "Змееевик-Серпентинит" 2-5,  5-10</t>
  </si>
  <si>
    <t>0,85-1,24</t>
  </si>
  <si>
    <t>450*350*60</t>
  </si>
  <si>
    <t>· Средний вес указан с учетом  веса поддона, вес поддона принят 35 кг</t>
  </si>
  <si>
    <t>Стандарт</t>
  </si>
  <si>
    <t>260*160</t>
  </si>
  <si>
    <t>160*160</t>
  </si>
  <si>
    <t>160*100</t>
  </si>
  <si>
    <t>5 л</t>
  </si>
  <si>
    <t>Размер, мм</t>
  </si>
  <si>
    <t>В ряду, шт.</t>
  </si>
  <si>
    <t>Высота, мм</t>
  </si>
  <si>
    <r>
      <t xml:space="preserve">Тротуарные плиты , цена в рублях с НДС за кв.м.                                            </t>
    </r>
    <r>
      <rPr>
        <sz val="16"/>
        <color theme="1"/>
        <rFont val="PF DinText Pro"/>
        <charset val="204"/>
      </rPr>
      <t xml:space="preserve">                 </t>
    </r>
  </si>
  <si>
    <t xml:space="preserve">113*93*91    </t>
  </si>
  <si>
    <t xml:space="preserve">103*83*91   </t>
  </si>
  <si>
    <t xml:space="preserve">83*63*91   </t>
  </si>
  <si>
    <t xml:space="preserve"> БР 100.20.8 поребрик</t>
  </si>
  <si>
    <t>БР 100.30.15  дорожный</t>
  </si>
  <si>
    <t>БР 100.30.18 магистральный</t>
  </si>
  <si>
    <r>
      <t xml:space="preserve">Бордюры,  цена в рублях с НДС за шт.                                      </t>
    </r>
    <r>
      <rPr>
        <sz val="16"/>
        <color theme="1"/>
        <rFont val="PF DinText Pro"/>
        <charset val="204"/>
      </rPr>
      <t xml:space="preserve">                                                                                                               </t>
    </r>
  </si>
  <si>
    <r>
      <t xml:space="preserve">Плиты Инвито (с фаской), цена в рублях с НДС за кв.м.                                                 </t>
    </r>
    <r>
      <rPr>
        <sz val="16"/>
        <color theme="1"/>
        <rFont val="PF DinText Pro"/>
        <charset val="204"/>
      </rPr>
      <t>*наценка на добавление пигмента  (красный, жёлтый, чёрный, коричневый) 325 руб/м2</t>
    </r>
    <r>
      <rPr>
        <b/>
        <sz val="16"/>
        <color theme="1"/>
        <rFont val="PF DinText Pro"/>
        <charset val="204"/>
      </rPr>
      <t xml:space="preserve">                                       </t>
    </r>
    <r>
      <rPr>
        <sz val="16"/>
        <color theme="1"/>
        <rFont val="PF DinText Pro"/>
        <charset val="204"/>
      </rPr>
      <t xml:space="preserve">                                                                                                               </t>
    </r>
  </si>
  <si>
    <r>
      <t xml:space="preserve">Ступени и Плиты Парапетные, цена в рублях с НДС за кв.м.                                         </t>
    </r>
    <r>
      <rPr>
        <sz val="16"/>
        <color theme="1"/>
        <rFont val="PF DinText Pro"/>
        <charset val="204"/>
      </rPr>
      <t xml:space="preserve">                                                                                                            </t>
    </r>
  </si>
  <si>
    <t>Гладкий</t>
  </si>
  <si>
    <t>Классико</t>
  </si>
  <si>
    <t>Разное</t>
  </si>
  <si>
    <t>Бордюры</t>
  </si>
  <si>
    <t>БР.100.20.8</t>
  </si>
  <si>
    <t>БР.100.30.15</t>
  </si>
  <si>
    <t>ВСЕГДА В НАЛИЧИИ !</t>
  </si>
  <si>
    <t>продукция выделенная синей заливкой - всегда на складе</t>
  </si>
  <si>
    <t>ступень г-образная, h=40, ширина ступени=550 (max)/150(max)</t>
  </si>
  <si>
    <t>ступень г-образная, h=40, ширина ступени= 550 (max)/150(max)</t>
  </si>
  <si>
    <t>1200 (max)/550 (max)/150 (max)</t>
  </si>
  <si>
    <t>Каир</t>
  </si>
  <si>
    <t>Антрацит</t>
  </si>
  <si>
    <t>Янтарь</t>
  </si>
  <si>
    <t>Осень</t>
  </si>
  <si>
    <t>Саванна</t>
  </si>
  <si>
    <t>Хаски</t>
  </si>
  <si>
    <t xml:space="preserve">Араб. Ночь </t>
  </si>
  <si>
    <t>Ла-линия</t>
  </si>
  <si>
    <t>БР.100.20.8 пол. Прокрас</t>
  </si>
  <si>
    <t>БРШ.50.20.8 пол. Прокрас</t>
  </si>
  <si>
    <t>пустые ячейки- заказная продукция</t>
  </si>
  <si>
    <t>600*300</t>
  </si>
  <si>
    <t xml:space="preserve">ТУ23.61.11-001-53432515-2017 </t>
  </si>
  <si>
    <t>ТУ 5746-013-53432515-2014</t>
  </si>
  <si>
    <t>ТУ 23.69.19-006-53432515-2017;</t>
  </si>
  <si>
    <t>1000*200*80</t>
  </si>
  <si>
    <t>Растерфлоры</t>
  </si>
  <si>
    <t xml:space="preserve"> Палисады</t>
  </si>
  <si>
    <t>ТУ 5746-005-53432515-2004; изм.1,2;</t>
  </si>
  <si>
    <t xml:space="preserve">• Класс бетона изделий по прочности на сжатие В 22,5; </t>
  </si>
  <si>
    <t xml:space="preserve">• Марка бетона по морозостойкости F 150; </t>
  </si>
  <si>
    <t xml:space="preserve">Стоунмикс® </t>
  </si>
  <si>
    <t>Листопад®   гладкий</t>
  </si>
  <si>
    <t>Листопад®   гранит</t>
  </si>
  <si>
    <t>Листопад® гранит</t>
  </si>
  <si>
    <t>Листопад® гладкий</t>
  </si>
  <si>
    <t>Красный, Коричневый, Черный</t>
  </si>
  <si>
    <t>Желтый, Оранжевый</t>
  </si>
  <si>
    <t xml:space="preserve">ПЛИТА   1М40.40.35*      </t>
  </si>
  <si>
    <t>ПЛИТА 1М30.30.28*</t>
  </si>
  <si>
    <t>А.2.П.4 (200х100х40)</t>
  </si>
  <si>
    <t>Б.2.П.6 (200х100х60)</t>
  </si>
  <si>
    <t>Б.2.П.8 (200х100х80)</t>
  </si>
  <si>
    <t>Б.5.П.8 (600*300*80)</t>
  </si>
  <si>
    <t>Б.4.П.6 (180x60x60)</t>
  </si>
  <si>
    <t>А.1.КО.4 (смешанная)</t>
  </si>
  <si>
    <t>Б.1.КО.6 (смешанная)</t>
  </si>
  <si>
    <t>Б.2.КО.6 (круг)</t>
  </si>
  <si>
    <t>Б.3.А.6 (смешанная)</t>
  </si>
  <si>
    <t>А.2.К.4 (200х200х40)</t>
  </si>
  <si>
    <t>Б.1.К.6 (300х300х60)</t>
  </si>
  <si>
    <t>Б.2.К.6 (200х200х60)</t>
  </si>
  <si>
    <t>Б.3.К.6 (100х100х60)</t>
  </si>
  <si>
    <t>5,58- 2,11</t>
  </si>
  <si>
    <t>7,44-2,81</t>
  </si>
  <si>
    <t>Стандарт (гладкий)</t>
  </si>
  <si>
    <t>Стандарт  (гладкий)</t>
  </si>
  <si>
    <t>БРШ 50.20.8 М шарнирный</t>
  </si>
  <si>
    <t>600*200</t>
  </si>
  <si>
    <t>73*53*91</t>
  </si>
  <si>
    <t xml:space="preserve">93*73*91    </t>
  </si>
  <si>
    <t>Листопад гранит</t>
  </si>
  <si>
    <t>Плитняк</t>
  </si>
  <si>
    <t>115*57</t>
  </si>
  <si>
    <t xml:space="preserve">• Марка бетона по морозостойкости F 200; </t>
  </si>
  <si>
    <t xml:space="preserve">• Класс бетона изделий по прочности на сжатие В 22,5; В 30; </t>
  </si>
  <si>
    <t xml:space="preserve">ГОСТ 17608-2017 </t>
  </si>
  <si>
    <t>• Класс бетона изделий по прочности на сжатие  В 25; В30;</t>
  </si>
  <si>
    <r>
      <t xml:space="preserve">Тротуарные плиты, цена в рублях с НДС за кв.м.                </t>
    </r>
    <r>
      <rPr>
        <sz val="16"/>
        <rFont val="PF DinText Pro"/>
        <charset val="204"/>
      </rPr>
      <t xml:space="preserve"> </t>
    </r>
    <r>
      <rPr>
        <sz val="7"/>
        <color theme="1"/>
        <rFont val="PF Din Text Comp Pro Light"/>
        <charset val="204"/>
      </rPr>
      <t/>
    </r>
  </si>
  <si>
    <t>АНТАРА</t>
  </si>
  <si>
    <t>500*300</t>
  </si>
  <si>
    <t>450*300</t>
  </si>
  <si>
    <t>400*300</t>
  </si>
  <si>
    <t>250*300</t>
  </si>
  <si>
    <t>Б.1.АН.6 (смешанная)</t>
  </si>
  <si>
    <t>7,8-19,6</t>
  </si>
  <si>
    <t>Б.5.К.6 (500х500х60)</t>
  </si>
  <si>
    <t>650*190</t>
  </si>
  <si>
    <t>8,9- 16,5</t>
  </si>
  <si>
    <t>180*60</t>
  </si>
  <si>
    <t>172*94</t>
  </si>
  <si>
    <t xml:space="preserve">"S-ФОРМА" </t>
  </si>
  <si>
    <t>В.3.Ф.10</t>
  </si>
  <si>
    <t>Б.6.П.8 (600*200*80)</t>
  </si>
  <si>
    <t>СТОУНВУД</t>
  </si>
  <si>
    <t>450*190</t>
  </si>
  <si>
    <t>560*190</t>
  </si>
  <si>
    <t>350*190</t>
  </si>
  <si>
    <t>Стоунвуд</t>
  </si>
  <si>
    <t>48*120*115</t>
  </si>
  <si>
    <t>86*115</t>
  </si>
  <si>
    <t>А.1.КО.4</t>
  </si>
  <si>
    <t>А.2.П.4</t>
  </si>
  <si>
    <t>Б.2.П.6</t>
  </si>
  <si>
    <t>Б.1.ГР.8</t>
  </si>
  <si>
    <t xml:space="preserve">Б.1.КО.6 </t>
  </si>
  <si>
    <t>Б.1.Фсм.6 (Старый город)</t>
  </si>
  <si>
    <t>БРШ.50.20.8 М</t>
  </si>
  <si>
    <t>Б.1.АН.6 (Антара)</t>
  </si>
  <si>
    <t>Б.3.А.6 (Антик)</t>
  </si>
  <si>
    <t>Гранит+</t>
  </si>
  <si>
    <t>желтый с черным</t>
  </si>
  <si>
    <t>красный с черным</t>
  </si>
  <si>
    <t>Плиты бетонные тротуарные в коллекции Гранит+ и Стоунмикс</t>
  </si>
  <si>
    <t>ТУ 23.61.11-021-5342515-2018;</t>
  </si>
  <si>
    <t>• Класс бетона изделий по прочности на сжатие В 22,5;В 25; В30;</t>
  </si>
  <si>
    <r>
      <t>• Марка бетона по морозостойкости F</t>
    </r>
    <r>
      <rPr>
        <vertAlign val="subscript"/>
        <sz val="12"/>
        <rFont val="PF DinText Pro"/>
        <charset val="204"/>
      </rPr>
      <t>2</t>
    </r>
    <r>
      <rPr>
        <sz val="12"/>
        <rFont val="PF DinText Pro"/>
        <charset val="204"/>
      </rPr>
      <t>150;</t>
    </r>
  </si>
  <si>
    <t>серый с черным</t>
  </si>
  <si>
    <t>559*361*280*408</t>
  </si>
  <si>
    <t>591*79*558*152*280</t>
  </si>
  <si>
    <t>280*420*243*280</t>
  </si>
  <si>
    <t>72*560*457*496</t>
  </si>
  <si>
    <t>457*560*280*496</t>
  </si>
  <si>
    <t>ОРИГАМИ</t>
  </si>
  <si>
    <t>206*550*349*420</t>
  </si>
  <si>
    <t>Тактильные плиты Б.1.КТ.6 конусообразные, продольные, диагональные рифы</t>
  </si>
  <si>
    <t>БР 100.20.8 (11)</t>
  </si>
  <si>
    <t>600*600</t>
  </si>
  <si>
    <t>Б.7.К.8 (600х600х80)</t>
  </si>
  <si>
    <t>Б.5.П.6 (600*300*60)</t>
  </si>
  <si>
    <t>*данная форма производится на заводах Краснодарского края</t>
  </si>
  <si>
    <t>БР 100.45.18 магистральный</t>
  </si>
  <si>
    <t>1000*450*180</t>
  </si>
  <si>
    <t>ОРИГАМИ -Б.4.Фсм.8                                                 комплект из 6 видов плит</t>
  </si>
  <si>
    <t>КВАДРАТ- Б.7.К.8</t>
  </si>
  <si>
    <t>ПРЯМОУГОЛЬНИК - Б.5.П.6</t>
  </si>
  <si>
    <t>S-ФОРМА - В.3.Ф.10*</t>
  </si>
  <si>
    <r>
      <t xml:space="preserve">АНТИК -   Б.3.А.6                                     </t>
    </r>
    <r>
      <rPr>
        <i/>
        <sz val="16"/>
        <rFont val="PF DinText Pro"/>
        <charset val="204"/>
      </rPr>
      <t xml:space="preserve"> комплект из 5 видов плит</t>
    </r>
  </si>
  <si>
    <r>
      <t xml:space="preserve">КЛАССИКО- А.1.КО.4 </t>
    </r>
    <r>
      <rPr>
        <i/>
        <sz val="16"/>
        <rFont val="PF DinText Pro"/>
        <charset val="204"/>
      </rPr>
      <t>комплект из 2 видов плит</t>
    </r>
  </si>
  <si>
    <r>
      <t xml:space="preserve">КЛАССИКО- Б.1.КО.6 </t>
    </r>
    <r>
      <rPr>
        <i/>
        <sz val="16"/>
        <rFont val="PF DinText Pro"/>
        <charset val="204"/>
      </rPr>
      <t>комплект из 3 видов плит</t>
    </r>
  </si>
  <si>
    <r>
      <t xml:space="preserve">КЛАССИКО- Б.2.КО.6 </t>
    </r>
    <r>
      <rPr>
        <i/>
        <sz val="16"/>
        <rFont val="PF DinText Pro"/>
        <charset val="204"/>
      </rPr>
      <t>комплект из 3 видов плит</t>
    </r>
  </si>
  <si>
    <r>
      <t xml:space="preserve">АНТАРА -  Б.1.АН.6 </t>
    </r>
    <r>
      <rPr>
        <i/>
        <sz val="16"/>
        <color theme="1"/>
        <rFont val="PF DinText Pro"/>
        <charset val="204"/>
      </rPr>
      <t>комплект из 6 видов плит</t>
    </r>
  </si>
  <si>
    <t>ПРЯМОУГОЛЬНИК - А.2.П.4</t>
  </si>
  <si>
    <t>ПРЯМОУГОЛЬНИК  -  Б.2.П.6</t>
  </si>
  <si>
    <t>ПРЯМОУГОЛЬНИК - Б.2.П.8</t>
  </si>
  <si>
    <t>ПРЯМОУГОЛЬНИК  - Б.5.П.8</t>
  </si>
  <si>
    <t>ПРЯМОУГОЛЬНИК - Б.6.П.8</t>
  </si>
  <si>
    <t xml:space="preserve">ПАРКЕТ - Б.4.П.6 </t>
  </si>
  <si>
    <t>КВАДРАТ- Б.5.К.6</t>
  </si>
  <si>
    <t>КВАДРАТ - Б.1.К.6</t>
  </si>
  <si>
    <t>КВАДРАТ - А.2.К.4</t>
  </si>
  <si>
    <t>КВАДРАТ -  Б.2.К.6</t>
  </si>
  <si>
    <t>КВАДРАТ-  Б.3.К.6</t>
  </si>
  <si>
    <t>СКОШЕННЫЙ ШЕСТИУГОЛЬНИК- Б.1.ШГ.6</t>
  </si>
  <si>
    <t>100*100*100</t>
  </si>
  <si>
    <r>
      <t xml:space="preserve">МЮНХЕН- Б.2.Фсм.6, </t>
    </r>
    <r>
      <rPr>
        <i/>
        <sz val="16"/>
        <rFont val="PF DinText Pro"/>
        <charset val="204"/>
      </rPr>
      <t>комплект из 4 видов плит</t>
    </r>
  </si>
  <si>
    <t>280*210</t>
  </si>
  <si>
    <t>210*140</t>
  </si>
  <si>
    <t>140*140</t>
  </si>
  <si>
    <t>140*70</t>
  </si>
  <si>
    <t>Б.2.Фсм.6</t>
  </si>
  <si>
    <t>7,93- 1,28</t>
  </si>
  <si>
    <t>1,5-3,9</t>
  </si>
  <si>
    <t>Б.1.ШГ.6 (100*100*100*60)</t>
  </si>
  <si>
    <t>ТАКТИЛЬНАЯ ПЛИТКА</t>
  </si>
  <si>
    <t>БРШ 25.20.8  шарнирный</t>
  </si>
  <si>
    <t>СТАРЫЙ ГОРОД (смешанная)</t>
  </si>
  <si>
    <t>Б.7.Псм.6 (смешанная)</t>
  </si>
  <si>
    <t>Б.4.Фсм.8 (смешанная)</t>
  </si>
  <si>
    <t>Б.1.КТ.6  Тактильная плита (300*300*60)</t>
  </si>
  <si>
    <t>Б.1.Фсм.4</t>
  </si>
  <si>
    <t>Б.1.Фсм.6</t>
  </si>
  <si>
    <t>Б.1.Фсм.8</t>
  </si>
  <si>
    <t>Прочие</t>
  </si>
  <si>
    <t>Мюнхен (смешанная)</t>
  </si>
  <si>
    <r>
      <t xml:space="preserve">СТАРЫЙ ГОРОД-   Б.1.Фсм.8, </t>
    </r>
    <r>
      <rPr>
        <i/>
        <sz val="16"/>
        <rFont val="PF DinText Pro"/>
        <charset val="204"/>
      </rPr>
      <t>комплект из 3 видов плит</t>
    </r>
  </si>
  <si>
    <r>
      <t xml:space="preserve">СТАРЫЙ ГОРОД-  Б.1.Фсм.6 ,  </t>
    </r>
    <r>
      <rPr>
        <i/>
        <sz val="16"/>
        <rFont val="PF DinText Pro"/>
        <charset val="204"/>
      </rPr>
      <t>комплект из 3 видов плит</t>
    </r>
  </si>
  <si>
    <r>
      <t xml:space="preserve">СТАРЫЙ ГОРОД-  А.1.Фсм.4 ,  </t>
    </r>
    <r>
      <rPr>
        <i/>
        <sz val="16"/>
        <rFont val="PF DinText Pro"/>
        <charset val="204"/>
      </rPr>
      <t>комплект из 3 видов плит</t>
    </r>
  </si>
  <si>
    <r>
      <t xml:space="preserve">СТОУНВУД -Б.7.Псм.6                                                        </t>
    </r>
    <r>
      <rPr>
        <i/>
        <sz val="16"/>
        <rFont val="PF DinText Pro"/>
        <charset val="204"/>
      </rPr>
      <t xml:space="preserve">комплект из 4 видов плит </t>
    </r>
  </si>
  <si>
    <t>гранит желтый -1395 руб./ м2</t>
  </si>
  <si>
    <t xml:space="preserve">Тротуарные плиты, цена в рублях с НДС за кв.м.                 </t>
  </si>
  <si>
    <t>АНТИК -   Б.3.А.6                                      комплект из 5 видов плит</t>
  </si>
  <si>
    <t>МЮНХЕН- Б.2.Фсм.6, комплект из 4 видов плит</t>
  </si>
  <si>
    <t>КЛАССИКО- Б.1.КО.6 комплект из 3 видов плит</t>
  </si>
  <si>
    <t>КЛАССИКО- Б.2.КО.6 комплект из 3 видов плит</t>
  </si>
  <si>
    <t>КЛАССИКО- А.1.КО.4 комплект из 2 видов плит</t>
  </si>
  <si>
    <t>АНТАРА -  Б.1.АН.6 комплект из 6 видов плит</t>
  </si>
  <si>
    <t xml:space="preserve">СТОУНВУД -Б.7.Псм.6                                                        комплект из 4 видов плит </t>
  </si>
  <si>
    <t>СТАРЫЙ ГОРОД -   Б.1.Фсм.8, комплект из 3 видов плит</t>
  </si>
  <si>
    <t>СТАРЫЙ ГОРОД -  Б.1.Фсм.6 ,  комплект из 3 видов плит</t>
  </si>
  <si>
    <t>СТАРЫЙ ГОРОД -  А.1.Фсм.4 ,  комплект из 3 видов плит</t>
  </si>
  <si>
    <t>гранит желтый -1650 руб./ м2</t>
  </si>
  <si>
    <t>02.08.2021 г.</t>
  </si>
  <si>
    <t>ЦЕНЫ УКАЗАНЫ НА КОЛИЧЕСТВО ОТГРУЖАЕМОЙ ПРОДУКЦИИ КРАТНО ФУРЕ</t>
  </si>
</sst>
</file>

<file path=xl/styles.xml><?xml version="1.0" encoding="utf-8"?>
<styleSheet xmlns="http://schemas.openxmlformats.org/spreadsheetml/2006/main">
  <numFmts count="3">
    <numFmt numFmtId="164" formatCode="#,##0.0"/>
    <numFmt numFmtId="165" formatCode="0.000"/>
    <numFmt numFmtId="166" formatCode="0.0"/>
  </numFmts>
  <fonts count="4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PF Din Text Comp Pro Light"/>
      <charset val="204"/>
    </font>
    <font>
      <b/>
      <sz val="8"/>
      <color theme="1"/>
      <name val="PF Din Text Comp Pro Light"/>
      <charset val="204"/>
    </font>
    <font>
      <b/>
      <sz val="12"/>
      <color theme="1"/>
      <name val="PF Din Text Comp Pro Light"/>
      <charset val="204"/>
    </font>
    <font>
      <sz val="7"/>
      <color theme="1"/>
      <name val="PF Din Text Comp Pro Light"/>
      <charset val="204"/>
    </font>
    <font>
      <sz val="6"/>
      <color theme="1"/>
      <name val="PF Din Text Comp Pro Light"/>
      <charset val="204"/>
    </font>
    <font>
      <b/>
      <i/>
      <sz val="8"/>
      <color theme="1"/>
      <name val="PF Din Text Comp Pro Light"/>
      <charset val="204"/>
    </font>
    <font>
      <sz val="8"/>
      <color theme="1"/>
      <name val="PF Din Text Comp Pro Medium"/>
      <charset val="204"/>
    </font>
    <font>
      <b/>
      <sz val="7"/>
      <color theme="1"/>
      <name val="PF Din Text Comp Pro Light"/>
      <charset val="204"/>
    </font>
    <font>
      <sz val="10"/>
      <color theme="1"/>
      <name val="PF Din Text Comp Pro Medium"/>
      <charset val="204"/>
    </font>
    <font>
      <b/>
      <sz val="9"/>
      <color theme="1"/>
      <name val="PF Din Text Comp Pro Light"/>
      <charset val="204"/>
    </font>
    <font>
      <sz val="9"/>
      <color theme="1"/>
      <name val="PF Din Text Comp Pro Light"/>
      <charset val="204"/>
    </font>
    <font>
      <b/>
      <sz val="16"/>
      <color theme="1"/>
      <name val="PF DinText Pro"/>
      <charset val="204"/>
    </font>
    <font>
      <sz val="8"/>
      <color theme="1"/>
      <name val="PF DinText Pro"/>
      <charset val="204"/>
    </font>
    <font>
      <sz val="12"/>
      <color theme="1"/>
      <name val="PF DinText Pro"/>
      <charset val="204"/>
    </font>
    <font>
      <sz val="6"/>
      <color theme="1"/>
      <name val="PF DinText Pro"/>
      <charset val="204"/>
    </font>
    <font>
      <sz val="16"/>
      <color theme="1"/>
      <name val="PF DinText Pro"/>
      <charset val="204"/>
    </font>
    <font>
      <b/>
      <i/>
      <sz val="16"/>
      <color theme="1"/>
      <name val="PF DinText Pro"/>
      <charset val="204"/>
    </font>
    <font>
      <sz val="16"/>
      <name val="PF DinText Pro"/>
      <charset val="204"/>
    </font>
    <font>
      <u/>
      <sz val="16"/>
      <name val="PF DinText Pro"/>
      <charset val="204"/>
    </font>
    <font>
      <sz val="26"/>
      <color theme="1"/>
      <name val="PF DinText Pro"/>
      <charset val="204"/>
    </font>
    <font>
      <sz val="16"/>
      <color rgb="FFFF0000"/>
      <name val="PF DinText Pro"/>
      <charset val="204"/>
    </font>
    <font>
      <sz val="10"/>
      <color theme="1"/>
      <name val="PF DinText Pro"/>
      <charset val="204"/>
    </font>
    <font>
      <b/>
      <sz val="10"/>
      <color theme="1"/>
      <name val="PF DinText Pro"/>
      <charset val="204"/>
    </font>
    <font>
      <sz val="10"/>
      <name val="PF DinText Pro"/>
      <charset val="204"/>
    </font>
    <font>
      <b/>
      <sz val="11"/>
      <name val="PF DinText Pro"/>
      <charset val="204"/>
    </font>
    <font>
      <sz val="11"/>
      <name val="PF DinText Pro"/>
      <charset val="204"/>
    </font>
    <font>
      <b/>
      <sz val="8"/>
      <color theme="1"/>
      <name val="PF DinText Pro"/>
      <charset val="204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16"/>
      <color theme="1"/>
      <name val="PF DinText Pro"/>
      <charset val="204"/>
    </font>
    <font>
      <b/>
      <i/>
      <sz val="16"/>
      <name val="PF DinText Pro"/>
      <charset val="204"/>
    </font>
    <font>
      <i/>
      <sz val="16"/>
      <name val="PF DinText Pro"/>
      <charset val="204"/>
    </font>
    <font>
      <b/>
      <sz val="16"/>
      <name val="PF DinText Pro"/>
      <charset val="204"/>
    </font>
    <font>
      <u/>
      <sz val="10"/>
      <name val="PF DinText Pro"/>
      <charset val="204"/>
    </font>
    <font>
      <sz val="8"/>
      <name val="PF DinText Pro"/>
      <charset val="204"/>
    </font>
    <font>
      <sz val="12"/>
      <name val="PF DinText Pro"/>
      <charset val="204"/>
    </font>
    <font>
      <b/>
      <sz val="12"/>
      <color theme="1"/>
      <name val="PF DinText Pro"/>
      <charset val="204"/>
    </font>
    <font>
      <u/>
      <sz val="12"/>
      <name val="PF DinText Pro"/>
      <charset val="204"/>
    </font>
    <font>
      <sz val="12"/>
      <color rgb="FF000000"/>
      <name val="PF DinText Pro"/>
      <charset val="204"/>
    </font>
    <font>
      <b/>
      <sz val="12"/>
      <name val="PF DinText Pro"/>
      <charset val="204"/>
    </font>
    <font>
      <vertAlign val="subscript"/>
      <sz val="12"/>
      <name val="PF DinText Pro"/>
      <charset val="204"/>
    </font>
    <font>
      <sz val="18"/>
      <name val="PF DinText Pro"/>
      <charset val="204"/>
    </font>
    <font>
      <sz val="18"/>
      <color theme="1"/>
      <name val="PF DinText Pro"/>
      <charset val="204"/>
    </font>
    <font>
      <sz val="14"/>
      <color theme="1"/>
      <name val="PF DinText Pro"/>
      <charset val="204"/>
    </font>
    <font>
      <b/>
      <sz val="18"/>
      <color theme="1"/>
      <name val="PF DinText Pro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9"/>
      </patternFill>
    </fill>
    <fill>
      <patternFill patternType="solid">
        <fgColor rgb="FF0070C0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05">
    <xf numFmtId="0" fontId="0" fillId="0" borderId="0" xfId="0"/>
    <xf numFmtId="0" fontId="2" fillId="0" borderId="0" xfId="0" applyFont="1" applyFill="1"/>
    <xf numFmtId="0" fontId="2" fillId="0" borderId="0" xfId="0" applyFont="1" applyFill="1" applyBorder="1" applyAlignment="1">
      <alignment vertical="center"/>
    </xf>
    <xf numFmtId="0" fontId="2" fillId="0" borderId="11" xfId="0" applyFont="1" applyFill="1" applyBorder="1" applyAlignment="1">
      <alignment vertical="center"/>
    </xf>
    <xf numFmtId="0" fontId="6" fillId="0" borderId="0" xfId="0" applyFont="1" applyFill="1"/>
    <xf numFmtId="0" fontId="2" fillId="0" borderId="0" xfId="0" applyFont="1" applyFill="1" applyBorder="1"/>
    <xf numFmtId="0" fontId="6" fillId="0" borderId="0" xfId="0" applyFont="1" applyFill="1" applyBorder="1"/>
    <xf numFmtId="0" fontId="8" fillId="0" borderId="0" xfId="0" applyFont="1" applyFill="1" applyBorder="1" applyAlignment="1">
      <alignment vertical="top" wrapText="1"/>
    </xf>
    <xf numFmtId="0" fontId="7" fillId="0" borderId="9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0" fontId="2" fillId="0" borderId="41" xfId="0" applyFont="1" applyFill="1" applyBorder="1" applyAlignment="1">
      <alignment vertical="center"/>
    </xf>
    <xf numFmtId="0" fontId="7" fillId="0" borderId="10" xfId="0" applyFont="1" applyFill="1" applyBorder="1" applyAlignment="1">
      <alignment vertical="center"/>
    </xf>
    <xf numFmtId="0" fontId="5" fillId="0" borderId="32" xfId="0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53" xfId="0" applyFont="1" applyFill="1" applyBorder="1" applyAlignment="1">
      <alignment horizontal="center"/>
    </xf>
    <xf numFmtId="0" fontId="5" fillId="0" borderId="42" xfId="0" applyFont="1" applyFill="1" applyBorder="1" applyAlignment="1">
      <alignment horizontal="center"/>
    </xf>
    <xf numFmtId="0" fontId="5" fillId="0" borderId="56" xfId="0" applyFont="1" applyFill="1" applyBorder="1" applyAlignment="1">
      <alignment horizontal="center"/>
    </xf>
    <xf numFmtId="0" fontId="2" fillId="0" borderId="4" xfId="0" applyFont="1" applyFill="1" applyBorder="1"/>
    <xf numFmtId="0" fontId="10" fillId="0" borderId="0" xfId="0" applyFont="1" applyFill="1" applyBorder="1" applyAlignment="1">
      <alignment vertical="center"/>
    </xf>
    <xf numFmtId="0" fontId="2" fillId="0" borderId="10" xfId="0" applyFont="1" applyFill="1" applyBorder="1"/>
    <xf numFmtId="0" fontId="6" fillId="0" borderId="10" xfId="0" applyFont="1" applyFill="1" applyBorder="1"/>
    <xf numFmtId="0" fontId="6" fillId="0" borderId="4" xfId="0" applyFont="1" applyFill="1" applyBorder="1"/>
    <xf numFmtId="0" fontId="10" fillId="0" borderId="10" xfId="0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0" fontId="5" fillId="0" borderId="32" xfId="0" applyFont="1" applyFill="1" applyBorder="1" applyAlignment="1">
      <alignment horizontal="center"/>
    </xf>
    <xf numFmtId="0" fontId="5" fillId="0" borderId="33" xfId="0" applyFont="1" applyFill="1" applyBorder="1" applyAlignment="1">
      <alignment horizontal="center"/>
    </xf>
    <xf numFmtId="0" fontId="5" fillId="0" borderId="35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2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horizontal="center"/>
    </xf>
    <xf numFmtId="0" fontId="12" fillId="0" borderId="29" xfId="1" applyFont="1" applyFill="1" applyBorder="1" applyAlignment="1">
      <alignment textRotation="90"/>
    </xf>
    <xf numFmtId="0" fontId="12" fillId="0" borderId="30" xfId="1" applyFont="1" applyFill="1" applyBorder="1" applyAlignment="1">
      <alignment textRotation="90"/>
    </xf>
    <xf numFmtId="0" fontId="12" fillId="0" borderId="31" xfId="1" applyFont="1" applyFill="1" applyBorder="1" applyAlignment="1">
      <alignment textRotation="90"/>
    </xf>
    <xf numFmtId="0" fontId="14" fillId="3" borderId="0" xfId="0" applyFont="1" applyFill="1"/>
    <xf numFmtId="0" fontId="16" fillId="3" borderId="0" xfId="0" applyFont="1" applyFill="1"/>
    <xf numFmtId="0" fontId="14" fillId="3" borderId="0" xfId="0" applyFont="1" applyFill="1" applyBorder="1"/>
    <xf numFmtId="0" fontId="17" fillId="3" borderId="0" xfId="0" applyFont="1" applyFill="1"/>
    <xf numFmtId="0" fontId="17" fillId="3" borderId="0" xfId="0" applyFont="1" applyFill="1" applyBorder="1"/>
    <xf numFmtId="0" fontId="17" fillId="3" borderId="65" xfId="0" applyFont="1" applyFill="1" applyBorder="1" applyAlignment="1">
      <alignment vertical="center"/>
    </xf>
    <xf numFmtId="0" fontId="15" fillId="3" borderId="0" xfId="0" applyFont="1" applyFill="1"/>
    <xf numFmtId="0" fontId="17" fillId="0" borderId="0" xfId="0" applyFont="1" applyFill="1"/>
    <xf numFmtId="0" fontId="17" fillId="0" borderId="53" xfId="0" applyFont="1" applyFill="1" applyBorder="1" applyAlignment="1">
      <alignment horizontal="center"/>
    </xf>
    <xf numFmtId="0" fontId="17" fillId="0" borderId="42" xfId="0" applyFont="1" applyFill="1" applyBorder="1" applyAlignment="1">
      <alignment horizontal="center"/>
    </xf>
    <xf numFmtId="0" fontId="18" fillId="0" borderId="9" xfId="0" applyFont="1" applyFill="1" applyBorder="1" applyAlignment="1">
      <alignment vertical="center"/>
    </xf>
    <xf numFmtId="0" fontId="17" fillId="0" borderId="3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7" fillId="0" borderId="0" xfId="1" applyFont="1"/>
    <xf numFmtId="0" fontId="17" fillId="0" borderId="0" xfId="1" applyFont="1" applyFill="1"/>
    <xf numFmtId="0" fontId="13" fillId="0" borderId="0" xfId="1" applyFont="1" applyFill="1" applyBorder="1" applyAlignment="1">
      <alignment horizontal="center" wrapText="1"/>
    </xf>
    <xf numFmtId="0" fontId="17" fillId="3" borderId="0" xfId="1" applyFont="1" applyFill="1"/>
    <xf numFmtId="0" fontId="17" fillId="3" borderId="0" xfId="1" applyFont="1" applyFill="1" applyBorder="1"/>
    <xf numFmtId="0" fontId="13" fillId="3" borderId="0" xfId="1" applyFont="1" applyFill="1"/>
    <xf numFmtId="0" fontId="13" fillId="3" borderId="0" xfId="1" applyFont="1" applyFill="1" applyBorder="1" applyAlignment="1">
      <alignment horizontal="center" wrapText="1"/>
    </xf>
    <xf numFmtId="0" fontId="17" fillId="0" borderId="0" xfId="1" applyFont="1" applyBorder="1"/>
    <xf numFmtId="0" fontId="17" fillId="0" borderId="12" xfId="1" applyFont="1" applyFill="1" applyBorder="1" applyAlignment="1">
      <alignment textRotation="90"/>
    </xf>
    <xf numFmtId="0" fontId="17" fillId="0" borderId="13" xfId="1" applyFont="1" applyFill="1" applyBorder="1" applyAlignment="1">
      <alignment textRotation="90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center"/>
    </xf>
    <xf numFmtId="0" fontId="23" fillId="0" borderId="0" xfId="0" applyFont="1"/>
    <xf numFmtId="4" fontId="23" fillId="0" borderId="0" xfId="0" applyNumberFormat="1" applyFont="1" applyFill="1" applyBorder="1" applyAlignment="1"/>
    <xf numFmtId="0" fontId="27" fillId="0" borderId="58" xfId="1" applyFont="1" applyFill="1" applyBorder="1" applyAlignment="1">
      <alignment textRotation="90"/>
    </xf>
    <xf numFmtId="0" fontId="27" fillId="0" borderId="54" xfId="1" applyFont="1" applyFill="1" applyBorder="1" applyAlignment="1">
      <alignment textRotation="90"/>
    </xf>
    <xf numFmtId="0" fontId="27" fillId="0" borderId="62" xfId="1" applyFont="1" applyFill="1" applyBorder="1" applyAlignment="1">
      <alignment textRotation="90"/>
    </xf>
    <xf numFmtId="0" fontId="26" fillId="0" borderId="49" xfId="1" applyFont="1" applyFill="1" applyBorder="1" applyAlignment="1">
      <alignment horizontal="left"/>
    </xf>
    <xf numFmtId="0" fontId="26" fillId="0" borderId="50" xfId="1" applyFont="1" applyFill="1" applyBorder="1" applyAlignment="1">
      <alignment horizontal="left"/>
    </xf>
    <xf numFmtId="0" fontId="26" fillId="0" borderId="51" xfId="1" applyFont="1" applyFill="1" applyBorder="1" applyAlignment="1">
      <alignment horizontal="left"/>
    </xf>
    <xf numFmtId="0" fontId="27" fillId="3" borderId="1" xfId="1" applyFont="1" applyFill="1" applyBorder="1" applyAlignment="1">
      <alignment horizontal="center"/>
    </xf>
    <xf numFmtId="0" fontId="27" fillId="3" borderId="30" xfId="1" applyFont="1" applyFill="1" applyBorder="1" applyAlignment="1">
      <alignment horizontal="center"/>
    </xf>
    <xf numFmtId="0" fontId="27" fillId="3" borderId="23" xfId="1" applyFont="1" applyFill="1" applyBorder="1" applyAlignment="1">
      <alignment horizontal="center"/>
    </xf>
    <xf numFmtId="0" fontId="27" fillId="3" borderId="25" xfId="1" applyFont="1" applyFill="1" applyBorder="1" applyAlignment="1">
      <alignment horizontal="center"/>
    </xf>
    <xf numFmtId="0" fontId="27" fillId="3" borderId="29" xfId="1" applyFont="1" applyFill="1" applyBorder="1" applyAlignment="1">
      <alignment horizontal="center"/>
    </xf>
    <xf numFmtId="0" fontId="25" fillId="0" borderId="0" xfId="1" applyFont="1" applyFill="1"/>
    <xf numFmtId="0" fontId="27" fillId="0" borderId="0" xfId="1" applyFont="1" applyFill="1"/>
    <xf numFmtId="0" fontId="14" fillId="0" borderId="0" xfId="0" applyFont="1" applyFill="1"/>
    <xf numFmtId="0" fontId="13" fillId="3" borderId="42" xfId="0" applyFont="1" applyFill="1" applyBorder="1" applyAlignment="1">
      <alignment horizontal="center" vertical="center" wrapText="1"/>
    </xf>
    <xf numFmtId="0" fontId="13" fillId="3" borderId="0" xfId="0" applyFont="1" applyFill="1"/>
    <xf numFmtId="0" fontId="28" fillId="3" borderId="0" xfId="0" applyFont="1" applyFill="1"/>
    <xf numFmtId="0" fontId="13" fillId="0" borderId="0" xfId="0" applyFont="1" applyFill="1"/>
    <xf numFmtId="0" fontId="13" fillId="0" borderId="42" xfId="0" applyFont="1" applyFill="1" applyBorder="1" applyAlignment="1">
      <alignment vertical="center" wrapTex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/>
    <xf numFmtId="0" fontId="27" fillId="2" borderId="58" xfId="1" applyFont="1" applyFill="1" applyBorder="1" applyAlignment="1">
      <alignment textRotation="90"/>
    </xf>
    <xf numFmtId="0" fontId="27" fillId="2" borderId="54" xfId="1" applyFont="1" applyFill="1" applyBorder="1" applyAlignment="1">
      <alignment textRotation="90"/>
    </xf>
    <xf numFmtId="0" fontId="27" fillId="2" borderId="62" xfId="1" applyFont="1" applyFill="1" applyBorder="1" applyAlignment="1">
      <alignment textRotation="90"/>
    </xf>
    <xf numFmtId="0" fontId="30" fillId="3" borderId="16" xfId="1" applyFont="1" applyFill="1" applyBorder="1" applyAlignment="1">
      <alignment horizontal="center"/>
    </xf>
    <xf numFmtId="0" fontId="30" fillId="3" borderId="17" xfId="1" applyFont="1" applyFill="1" applyBorder="1" applyAlignment="1">
      <alignment horizontal="center"/>
    </xf>
    <xf numFmtId="0" fontId="30" fillId="3" borderId="25" xfId="1" applyFont="1" applyFill="1" applyBorder="1" applyAlignment="1">
      <alignment horizontal="center"/>
    </xf>
    <xf numFmtId="0" fontId="30" fillId="3" borderId="1" xfId="1" applyFont="1" applyFill="1" applyBorder="1" applyAlignment="1">
      <alignment horizontal="center"/>
    </xf>
    <xf numFmtId="0" fontId="30" fillId="3" borderId="26" xfId="1" applyFont="1" applyFill="1" applyBorder="1" applyAlignment="1">
      <alignment horizontal="center"/>
    </xf>
    <xf numFmtId="0" fontId="30" fillId="3" borderId="21" xfId="1" applyFont="1" applyFill="1" applyBorder="1" applyAlignment="1">
      <alignment horizontal="center"/>
    </xf>
    <xf numFmtId="0" fontId="31" fillId="3" borderId="1" xfId="1" applyFont="1" applyFill="1" applyBorder="1" applyAlignment="1">
      <alignment horizontal="center"/>
    </xf>
    <xf numFmtId="0" fontId="30" fillId="3" borderId="1" xfId="1" applyFont="1" applyFill="1" applyBorder="1"/>
    <xf numFmtId="0" fontId="30" fillId="3" borderId="26" xfId="1" applyFont="1" applyFill="1" applyBorder="1"/>
    <xf numFmtId="0" fontId="30" fillId="3" borderId="23" xfId="1" applyFont="1" applyFill="1" applyBorder="1" applyAlignment="1">
      <alignment horizontal="center"/>
    </xf>
    <xf numFmtId="0" fontId="30" fillId="3" borderId="24" xfId="1" applyFont="1" applyFill="1" applyBorder="1" applyAlignment="1">
      <alignment horizontal="center"/>
    </xf>
    <xf numFmtId="0" fontId="17" fillId="3" borderId="0" xfId="0" applyFont="1" applyFill="1" applyBorder="1" applyAlignment="1">
      <alignment vertical="top" wrapText="1"/>
    </xf>
    <xf numFmtId="0" fontId="17" fillId="0" borderId="0" xfId="0" applyFont="1" applyFill="1" applyBorder="1" applyAlignment="1">
      <alignment horizontal="right" vertical="top" wrapText="1"/>
    </xf>
    <xf numFmtId="0" fontId="17" fillId="3" borderId="14" xfId="1" applyFont="1" applyFill="1" applyBorder="1" applyAlignment="1">
      <alignment textRotation="90"/>
    </xf>
    <xf numFmtId="0" fontId="17" fillId="3" borderId="12" xfId="1" applyFont="1" applyFill="1" applyBorder="1" applyAlignment="1">
      <alignment textRotation="90"/>
    </xf>
    <xf numFmtId="0" fontId="17" fillId="3" borderId="13" xfId="1" applyFont="1" applyFill="1" applyBorder="1" applyAlignment="1">
      <alignment textRotation="90"/>
    </xf>
    <xf numFmtId="0" fontId="17" fillId="3" borderId="11" xfId="1" applyFont="1" applyFill="1" applyBorder="1" applyAlignment="1">
      <alignment textRotation="90"/>
    </xf>
    <xf numFmtId="0" fontId="15" fillId="0" borderId="73" xfId="0" applyFont="1" applyFill="1" applyBorder="1" applyAlignment="1">
      <alignment horizontal="center" textRotation="90"/>
    </xf>
    <xf numFmtId="0" fontId="18" fillId="0" borderId="3" xfId="0" applyFont="1" applyFill="1" applyBorder="1" applyAlignment="1">
      <alignment vertical="center"/>
    </xf>
    <xf numFmtId="0" fontId="17" fillId="0" borderId="11" xfId="1" applyFont="1" applyFill="1" applyBorder="1" applyAlignment="1">
      <alignment textRotation="90"/>
    </xf>
    <xf numFmtId="3" fontId="17" fillId="0" borderId="30" xfId="0" applyNumberFormat="1" applyFont="1" applyFill="1" applyBorder="1" applyAlignment="1">
      <alignment horizontal="center" vertical="center"/>
    </xf>
    <xf numFmtId="3" fontId="17" fillId="0" borderId="20" xfId="0" applyNumberFormat="1" applyFont="1" applyFill="1" applyBorder="1" applyAlignment="1">
      <alignment horizontal="center" vertical="center"/>
    </xf>
    <xf numFmtId="165" fontId="17" fillId="0" borderId="0" xfId="0" applyNumberFormat="1" applyFont="1" applyFill="1"/>
    <xf numFmtId="3" fontId="17" fillId="0" borderId="29" xfId="0" applyNumberFormat="1" applyFont="1" applyFill="1" applyBorder="1" applyAlignment="1">
      <alignment horizontal="center" vertical="center"/>
    </xf>
    <xf numFmtId="3" fontId="17" fillId="0" borderId="27" xfId="0" applyNumberFormat="1" applyFont="1" applyFill="1" applyBorder="1" applyAlignment="1">
      <alignment horizontal="center" vertical="center"/>
    </xf>
    <xf numFmtId="0" fontId="15" fillId="0" borderId="73" xfId="0" applyFont="1" applyFill="1" applyBorder="1" applyAlignment="1">
      <alignment horizontal="center" vertical="center"/>
    </xf>
    <xf numFmtId="3" fontId="17" fillId="0" borderId="6" xfId="0" applyNumberFormat="1" applyFont="1" applyFill="1" applyBorder="1" applyAlignment="1">
      <alignment horizontal="center" vertical="center"/>
    </xf>
    <xf numFmtId="3" fontId="17" fillId="0" borderId="68" xfId="0" applyNumberFormat="1" applyFont="1" applyFill="1" applyBorder="1" applyAlignment="1">
      <alignment vertical="center" wrapText="1"/>
    </xf>
    <xf numFmtId="0" fontId="15" fillId="3" borderId="40" xfId="0" applyFont="1" applyFill="1" applyBorder="1" applyAlignment="1">
      <alignment vertical="center" wrapText="1"/>
    </xf>
    <xf numFmtId="0" fontId="17" fillId="3" borderId="68" xfId="0" applyFont="1" applyFill="1" applyBorder="1" applyAlignment="1">
      <alignment horizontal="center" vertical="center"/>
    </xf>
    <xf numFmtId="0" fontId="15" fillId="3" borderId="71" xfId="0" applyFont="1" applyFill="1" applyBorder="1" applyAlignment="1">
      <alignment vertical="center" wrapText="1"/>
    </xf>
    <xf numFmtId="0" fontId="30" fillId="3" borderId="20" xfId="1" applyFont="1" applyFill="1" applyBorder="1" applyAlignment="1">
      <alignment horizontal="center"/>
    </xf>
    <xf numFmtId="0" fontId="30" fillId="3" borderId="27" xfId="1" applyFont="1" applyFill="1" applyBorder="1" applyAlignment="1">
      <alignment horizontal="center"/>
    </xf>
    <xf numFmtId="0" fontId="30" fillId="3" borderId="18" xfId="1" applyFont="1" applyFill="1" applyBorder="1" applyAlignment="1">
      <alignment horizontal="center"/>
    </xf>
    <xf numFmtId="0" fontId="27" fillId="3" borderId="31" xfId="1" applyFont="1" applyFill="1" applyBorder="1" applyAlignment="1">
      <alignment horizontal="center"/>
    </xf>
    <xf numFmtId="0" fontId="27" fillId="3" borderId="22" xfId="1" applyFont="1" applyFill="1" applyBorder="1" applyAlignment="1">
      <alignment horizontal="center"/>
    </xf>
    <xf numFmtId="0" fontId="27" fillId="3" borderId="24" xfId="1" applyFont="1" applyFill="1" applyBorder="1" applyAlignment="1">
      <alignment horizontal="center"/>
    </xf>
    <xf numFmtId="0" fontId="30" fillId="3" borderId="19" xfId="1" applyFont="1" applyFill="1" applyBorder="1" applyAlignment="1">
      <alignment horizontal="center"/>
    </xf>
    <xf numFmtId="0" fontId="30" fillId="3" borderId="72" xfId="1" applyFont="1" applyFill="1" applyBorder="1" applyAlignment="1">
      <alignment horizontal="center"/>
    </xf>
    <xf numFmtId="0" fontId="27" fillId="3" borderId="26" xfId="1" applyFont="1" applyFill="1" applyBorder="1" applyAlignment="1">
      <alignment horizontal="center"/>
    </xf>
    <xf numFmtId="0" fontId="30" fillId="3" borderId="22" xfId="1" applyFont="1" applyFill="1" applyBorder="1" applyAlignment="1">
      <alignment horizontal="center"/>
    </xf>
    <xf numFmtId="0" fontId="30" fillId="3" borderId="45" xfId="1" applyFont="1" applyFill="1" applyBorder="1" applyAlignment="1">
      <alignment horizontal="center"/>
    </xf>
    <xf numFmtId="0" fontId="30" fillId="3" borderId="29" xfId="1" applyFont="1" applyFill="1" applyBorder="1" applyAlignment="1">
      <alignment horizontal="center"/>
    </xf>
    <xf numFmtId="0" fontId="30" fillId="3" borderId="30" xfId="1" applyFont="1" applyFill="1" applyBorder="1" applyAlignment="1">
      <alignment horizontal="center"/>
    </xf>
    <xf numFmtId="0" fontId="30" fillId="3" borderId="31" xfId="1" applyFont="1" applyFill="1" applyBorder="1" applyAlignment="1">
      <alignment horizontal="center"/>
    </xf>
    <xf numFmtId="0" fontId="30" fillId="3" borderId="39" xfId="1" applyFont="1" applyFill="1" applyBorder="1" applyAlignment="1">
      <alignment horizontal="center"/>
    </xf>
    <xf numFmtId="0" fontId="30" fillId="3" borderId="25" xfId="1" applyFont="1" applyFill="1" applyBorder="1"/>
    <xf numFmtId="0" fontId="30" fillId="3" borderId="29" xfId="1" applyFont="1" applyFill="1" applyBorder="1"/>
    <xf numFmtId="0" fontId="30" fillId="3" borderId="30" xfId="1" applyFont="1" applyFill="1" applyBorder="1"/>
    <xf numFmtId="0" fontId="30" fillId="3" borderId="31" xfId="1" applyFont="1" applyFill="1" applyBorder="1"/>
    <xf numFmtId="0" fontId="30" fillId="5" borderId="25" xfId="1" applyFont="1" applyFill="1" applyBorder="1" applyAlignment="1">
      <alignment horizontal="center"/>
    </xf>
    <xf numFmtId="0" fontId="30" fillId="5" borderId="1" xfId="1" applyFont="1" applyFill="1" applyBorder="1" applyAlignment="1">
      <alignment horizontal="center"/>
    </xf>
    <xf numFmtId="0" fontId="30" fillId="5" borderId="1" xfId="1" applyFont="1" applyFill="1" applyBorder="1" applyAlignment="1"/>
    <xf numFmtId="0" fontId="30" fillId="5" borderId="30" xfId="1" applyFont="1" applyFill="1" applyBorder="1" applyAlignment="1">
      <alignment horizontal="center"/>
    </xf>
    <xf numFmtId="0" fontId="30" fillId="5" borderId="23" xfId="1" applyFont="1" applyFill="1" applyBorder="1" applyAlignment="1">
      <alignment horizontal="center"/>
    </xf>
    <xf numFmtId="0" fontId="26" fillId="0" borderId="9" xfId="1" applyFont="1" applyFill="1" applyBorder="1" applyAlignment="1">
      <alignment horizontal="left"/>
    </xf>
    <xf numFmtId="0" fontId="26" fillId="0" borderId="3" xfId="1" applyFont="1" applyFill="1" applyBorder="1" applyAlignment="1">
      <alignment horizontal="left"/>
    </xf>
    <xf numFmtId="0" fontId="26" fillId="0" borderId="5" xfId="1" applyFont="1" applyFill="1" applyBorder="1" applyAlignment="1">
      <alignment horizontal="left"/>
    </xf>
    <xf numFmtId="0" fontId="30" fillId="3" borderId="23" xfId="1" applyFont="1" applyFill="1" applyBorder="1"/>
    <xf numFmtId="0" fontId="30" fillId="3" borderId="24" xfId="1" applyFont="1" applyFill="1" applyBorder="1"/>
    <xf numFmtId="0" fontId="19" fillId="3" borderId="0" xfId="0" applyFont="1" applyFill="1"/>
    <xf numFmtId="0" fontId="17" fillId="3" borderId="65" xfId="0" applyFont="1" applyFill="1" applyBorder="1" applyAlignment="1">
      <alignment horizontal="center" vertical="center"/>
    </xf>
    <xf numFmtId="3" fontId="23" fillId="3" borderId="0" xfId="0" applyNumberFormat="1" applyFont="1" applyFill="1" applyBorder="1" applyAlignment="1">
      <alignment horizontal="center" vertical="center"/>
    </xf>
    <xf numFmtId="0" fontId="23" fillId="3" borderId="0" xfId="0" applyFont="1" applyFill="1" applyBorder="1"/>
    <xf numFmtId="164" fontId="23" fillId="3" borderId="0" xfId="0" applyNumberFormat="1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vertical="center" wrapText="1"/>
    </xf>
    <xf numFmtId="0" fontId="28" fillId="0" borderId="0" xfId="0" applyFont="1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28" fillId="0" borderId="0" xfId="0" applyFont="1" applyFill="1" applyBorder="1" applyAlignment="1"/>
    <xf numFmtId="0" fontId="36" fillId="0" borderId="0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/>
    <xf numFmtId="3" fontId="38" fillId="0" borderId="1" xfId="0" applyNumberFormat="1" applyFont="1" applyFill="1" applyBorder="1" applyAlignment="1">
      <alignment horizontal="center" vertical="center"/>
    </xf>
    <xf numFmtId="4" fontId="38" fillId="0" borderId="1" xfId="0" applyNumberFormat="1" applyFont="1" applyFill="1" applyBorder="1" applyAlignment="1">
      <alignment horizontal="center" vertical="center"/>
    </xf>
    <xf numFmtId="4" fontId="38" fillId="3" borderId="1" xfId="0" applyNumberFormat="1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/>
    </xf>
    <xf numFmtId="3" fontId="15" fillId="0" borderId="0" xfId="0" applyNumberFormat="1" applyFont="1" applyFill="1" applyBorder="1" applyAlignment="1">
      <alignment horizontal="left" vertical="center"/>
    </xf>
    <xf numFmtId="0" fontId="41" fillId="3" borderId="0" xfId="0" applyFont="1" applyFill="1" applyBorder="1" applyAlignment="1">
      <alignment vertical="center" wrapText="1"/>
    </xf>
    <xf numFmtId="3" fontId="38" fillId="0" borderId="25" xfId="0" applyNumberFormat="1" applyFont="1" applyFill="1" applyBorder="1" applyAlignment="1">
      <alignment horizontal="left" vertical="center"/>
    </xf>
    <xf numFmtId="4" fontId="38" fillId="3" borderId="26" xfId="0" applyNumberFormat="1" applyFont="1" applyFill="1" applyBorder="1" applyAlignment="1">
      <alignment horizontal="center" vertical="center"/>
    </xf>
    <xf numFmtId="3" fontId="38" fillId="2" borderId="25" xfId="0" applyNumberFormat="1" applyFont="1" applyFill="1" applyBorder="1" applyAlignment="1">
      <alignment horizontal="left" vertical="center"/>
    </xf>
    <xf numFmtId="0" fontId="38" fillId="2" borderId="26" xfId="0" applyFont="1" applyFill="1" applyBorder="1" applyAlignment="1">
      <alignment horizontal="center"/>
    </xf>
    <xf numFmtId="3" fontId="38" fillId="0" borderId="29" xfId="0" applyNumberFormat="1" applyFont="1" applyFill="1" applyBorder="1" applyAlignment="1">
      <alignment horizontal="left" vertical="center"/>
    </xf>
    <xf numFmtId="3" fontId="38" fillId="0" borderId="30" xfId="0" applyNumberFormat="1" applyFont="1" applyFill="1" applyBorder="1" applyAlignment="1">
      <alignment horizontal="center" vertical="center"/>
    </xf>
    <xf numFmtId="4" fontId="38" fillId="0" borderId="30" xfId="0" applyNumberFormat="1" applyFont="1" applyFill="1" applyBorder="1" applyAlignment="1">
      <alignment horizontal="center" vertical="center"/>
    </xf>
    <xf numFmtId="4" fontId="38" fillId="3" borderId="31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3" fontId="15" fillId="2" borderId="22" xfId="0" applyNumberFormat="1" applyFont="1" applyFill="1" applyBorder="1" applyAlignment="1">
      <alignment horizontal="left" vertical="center"/>
    </xf>
    <xf numFmtId="0" fontId="15" fillId="2" borderId="23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23" fillId="2" borderId="26" xfId="0" applyFont="1" applyFill="1" applyBorder="1" applyAlignment="1">
      <alignment horizontal="center"/>
    </xf>
    <xf numFmtId="0" fontId="13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left" vertical="center" wrapText="1"/>
    </xf>
    <xf numFmtId="3" fontId="17" fillId="3" borderId="0" xfId="0" applyNumberFormat="1" applyFont="1" applyFill="1" applyBorder="1" applyAlignment="1">
      <alignment horizontal="center" vertical="center"/>
    </xf>
    <xf numFmtId="3" fontId="19" fillId="3" borderId="0" xfId="0" applyNumberFormat="1" applyFont="1" applyFill="1" applyBorder="1" applyAlignment="1">
      <alignment horizontal="center" vertical="center"/>
    </xf>
    <xf numFmtId="166" fontId="17" fillId="3" borderId="0" xfId="0" applyNumberFormat="1" applyFont="1" applyFill="1" applyBorder="1" applyAlignment="1">
      <alignment horizontal="center" vertical="center"/>
    </xf>
    <xf numFmtId="0" fontId="23" fillId="3" borderId="0" xfId="0" applyFont="1" applyFill="1" applyBorder="1" applyAlignment="1">
      <alignment horizontal="center" wrapText="1"/>
    </xf>
    <xf numFmtId="0" fontId="17" fillId="2" borderId="40" xfId="0" applyFont="1" applyFill="1" applyBorder="1" applyAlignment="1">
      <alignment horizontal="center" vertical="center"/>
    </xf>
    <xf numFmtId="0" fontId="19" fillId="3" borderId="0" xfId="0" applyFont="1" applyFill="1" applyAlignment="1">
      <alignment horizontal="left" vertical="center"/>
    </xf>
    <xf numFmtId="0" fontId="15" fillId="3" borderId="65" xfId="0" applyFont="1" applyFill="1" applyBorder="1" applyAlignment="1">
      <alignment vertical="center" wrapText="1"/>
    </xf>
    <xf numFmtId="3" fontId="17" fillId="2" borderId="22" xfId="0" applyNumberFormat="1" applyFont="1" applyFill="1" applyBorder="1" applyAlignment="1">
      <alignment horizontal="center" vertical="center" wrapText="1"/>
    </xf>
    <xf numFmtId="3" fontId="17" fillId="2" borderId="23" xfId="0" applyNumberFormat="1" applyFont="1" applyFill="1" applyBorder="1" applyAlignment="1">
      <alignment horizontal="center" vertical="center" wrapText="1"/>
    </xf>
    <xf numFmtId="3" fontId="17" fillId="3" borderId="29" xfId="0" applyNumberFormat="1" applyFont="1" applyFill="1" applyBorder="1" applyAlignment="1">
      <alignment horizontal="center" vertical="center" wrapText="1"/>
    </xf>
    <xf numFmtId="3" fontId="17" fillId="3" borderId="30" xfId="0" applyNumberFormat="1" applyFont="1" applyFill="1" applyBorder="1" applyAlignment="1">
      <alignment horizontal="center" vertical="center" wrapText="1"/>
    </xf>
    <xf numFmtId="3" fontId="17" fillId="2" borderId="45" xfId="0" applyNumberFormat="1" applyFont="1" applyFill="1" applyBorder="1" applyAlignment="1">
      <alignment horizontal="center" vertical="center" wrapText="1"/>
    </xf>
    <xf numFmtId="3" fontId="17" fillId="3" borderId="39" xfId="0" applyNumberFormat="1" applyFont="1" applyFill="1" applyBorder="1" applyAlignment="1">
      <alignment horizontal="center" vertical="center" wrapText="1"/>
    </xf>
    <xf numFmtId="0" fontId="15" fillId="3" borderId="49" xfId="0" applyFont="1" applyFill="1" applyBorder="1" applyAlignment="1">
      <alignment vertical="center" wrapText="1"/>
    </xf>
    <xf numFmtId="3" fontId="17" fillId="3" borderId="59" xfId="0" applyNumberFormat="1" applyFont="1" applyFill="1" applyBorder="1" applyAlignment="1">
      <alignment horizontal="center" vertical="center" wrapText="1"/>
    </xf>
    <xf numFmtId="3" fontId="17" fillId="3" borderId="60" xfId="0" applyNumberFormat="1" applyFont="1" applyFill="1" applyBorder="1" applyAlignment="1">
      <alignment horizontal="center" vertical="center" wrapText="1"/>
    </xf>
    <xf numFmtId="3" fontId="17" fillId="3" borderId="64" xfId="0" applyNumberFormat="1" applyFont="1" applyFill="1" applyBorder="1" applyAlignment="1">
      <alignment horizontal="center" vertical="center" wrapText="1"/>
    </xf>
    <xf numFmtId="0" fontId="15" fillId="0" borderId="0" xfId="1" applyFont="1"/>
    <xf numFmtId="0" fontId="21" fillId="0" borderId="0" xfId="1" applyFont="1" applyAlignment="1">
      <alignment vertical="center"/>
    </xf>
    <xf numFmtId="0" fontId="17" fillId="0" borderId="0" xfId="1" applyFont="1" applyAlignment="1">
      <alignment vertical="center"/>
    </xf>
    <xf numFmtId="0" fontId="22" fillId="5" borderId="71" xfId="1" applyFont="1" applyFill="1" applyBorder="1"/>
    <xf numFmtId="0" fontId="22" fillId="3" borderId="0" xfId="1" applyFont="1" applyFill="1" applyBorder="1"/>
    <xf numFmtId="0" fontId="42" fillId="2" borderId="71" xfId="1" applyFont="1" applyFill="1" applyBorder="1"/>
    <xf numFmtId="0" fontId="38" fillId="2" borderId="65" xfId="1" applyFont="1" applyFill="1" applyBorder="1" applyAlignment="1">
      <alignment textRotation="90"/>
    </xf>
    <xf numFmtId="0" fontId="27" fillId="0" borderId="59" xfId="1" applyFont="1" applyFill="1" applyBorder="1" applyAlignment="1">
      <alignment textRotation="90"/>
    </xf>
    <xf numFmtId="0" fontId="27" fillId="0" borderId="60" xfId="1" applyFont="1" applyFill="1" applyBorder="1" applyAlignment="1">
      <alignment textRotation="90"/>
    </xf>
    <xf numFmtId="0" fontId="27" fillId="0" borderId="61" xfId="1" applyFont="1" applyFill="1" applyBorder="1" applyAlignment="1">
      <alignment textRotation="90"/>
    </xf>
    <xf numFmtId="0" fontId="42" fillId="0" borderId="71" xfId="1" applyFont="1" applyFill="1" applyBorder="1" applyAlignment="1">
      <alignment horizontal="left"/>
    </xf>
    <xf numFmtId="0" fontId="17" fillId="3" borderId="4" xfId="1" applyFont="1" applyFill="1" applyBorder="1" applyAlignment="1">
      <alignment textRotation="90"/>
    </xf>
    <xf numFmtId="0" fontId="38" fillId="2" borderId="70" xfId="1" applyFont="1" applyFill="1" applyBorder="1"/>
    <xf numFmtId="0" fontId="29" fillId="3" borderId="16" xfId="1" applyFont="1" applyFill="1" applyBorder="1" applyAlignment="1">
      <alignment horizontal="center"/>
    </xf>
    <xf numFmtId="0" fontId="30" fillId="3" borderId="45" xfId="1" applyFont="1" applyFill="1" applyBorder="1"/>
    <xf numFmtId="0" fontId="38" fillId="2" borderId="67" xfId="1" applyFont="1" applyFill="1" applyBorder="1"/>
    <xf numFmtId="0" fontId="29" fillId="3" borderId="1" xfId="1" applyFont="1" applyFill="1" applyBorder="1" applyAlignment="1">
      <alignment horizontal="center"/>
    </xf>
    <xf numFmtId="0" fontId="29" fillId="3" borderId="38" xfId="1" applyFont="1" applyFill="1" applyBorder="1" applyAlignment="1">
      <alignment horizontal="center"/>
    </xf>
    <xf numFmtId="0" fontId="30" fillId="4" borderId="26" xfId="1" applyFont="1" applyFill="1" applyBorder="1" applyAlignment="1">
      <alignment horizontal="center"/>
    </xf>
    <xf numFmtId="0" fontId="42" fillId="0" borderId="71" xfId="1" applyFont="1" applyFill="1" applyBorder="1" applyAlignment="1"/>
    <xf numFmtId="0" fontId="26" fillId="3" borderId="49" xfId="1" applyFont="1" applyFill="1" applyBorder="1" applyAlignment="1"/>
    <xf numFmtId="0" fontId="26" fillId="3" borderId="50" xfId="1" applyFont="1" applyFill="1" applyBorder="1" applyAlignment="1"/>
    <xf numFmtId="0" fontId="26" fillId="3" borderId="51" xfId="1" applyFont="1" applyFill="1" applyBorder="1" applyAlignment="1"/>
    <xf numFmtId="0" fontId="27" fillId="3" borderId="50" xfId="1" applyFont="1" applyFill="1" applyBorder="1"/>
    <xf numFmtId="0" fontId="27" fillId="3" borderId="51" xfId="1" applyFont="1" applyFill="1" applyBorder="1"/>
    <xf numFmtId="0" fontId="26" fillId="3" borderId="49" xfId="1" applyFont="1" applyFill="1" applyBorder="1" applyAlignment="1">
      <alignment horizontal="left"/>
    </xf>
    <xf numFmtId="0" fontId="26" fillId="3" borderId="50" xfId="1" applyFont="1" applyFill="1" applyBorder="1" applyAlignment="1">
      <alignment horizontal="left"/>
    </xf>
    <xf numFmtId="0" fontId="26" fillId="3" borderId="51" xfId="1" applyFont="1" applyFill="1" applyBorder="1" applyAlignment="1">
      <alignment horizontal="left"/>
    </xf>
    <xf numFmtId="0" fontId="38" fillId="2" borderId="68" xfId="1" applyFont="1" applyFill="1" applyBorder="1"/>
    <xf numFmtId="0" fontId="38" fillId="2" borderId="69" xfId="1" applyFont="1" applyFill="1" applyBorder="1"/>
    <xf numFmtId="0" fontId="30" fillId="3" borderId="27" xfId="1" applyFont="1" applyFill="1" applyBorder="1"/>
    <xf numFmtId="0" fontId="30" fillId="5" borderId="20" xfId="1" applyFont="1" applyFill="1" applyBorder="1" applyAlignment="1">
      <alignment horizontal="center"/>
    </xf>
    <xf numFmtId="0" fontId="30" fillId="3" borderId="6" xfId="1" applyFont="1" applyFill="1" applyBorder="1" applyAlignment="1">
      <alignment horizontal="center"/>
    </xf>
    <xf numFmtId="0" fontId="30" fillId="3" borderId="20" xfId="1" applyFont="1" applyFill="1" applyBorder="1"/>
    <xf numFmtId="0" fontId="30" fillId="3" borderId="19" xfId="1" applyFont="1" applyFill="1" applyBorder="1"/>
    <xf numFmtId="0" fontId="38" fillId="2" borderId="66" xfId="1" applyFont="1" applyFill="1" applyBorder="1"/>
    <xf numFmtId="0" fontId="30" fillId="3" borderId="22" xfId="1" applyFont="1" applyFill="1" applyBorder="1"/>
    <xf numFmtId="0" fontId="38" fillId="0" borderId="0" xfId="1" applyFont="1" applyFill="1"/>
    <xf numFmtId="0" fontId="30" fillId="4" borderId="24" xfId="1" applyFont="1" applyFill="1" applyBorder="1" applyAlignment="1">
      <alignment horizontal="center"/>
    </xf>
    <xf numFmtId="0" fontId="30" fillId="5" borderId="23" xfId="1" applyFont="1" applyFill="1" applyBorder="1" applyAlignment="1"/>
    <xf numFmtId="0" fontId="31" fillId="5" borderId="26" xfId="1" applyFont="1" applyFill="1" applyBorder="1" applyAlignment="1">
      <alignment horizontal="center"/>
    </xf>
    <xf numFmtId="0" fontId="17" fillId="3" borderId="0" xfId="0" applyFont="1" applyFill="1"/>
    <xf numFmtId="0" fontId="17" fillId="3" borderId="0" xfId="0" applyFont="1" applyFill="1" applyBorder="1"/>
    <xf numFmtId="0" fontId="13" fillId="3" borderId="0" xfId="0" applyFont="1" applyFill="1" applyBorder="1" applyAlignment="1">
      <alignment horizontal="left" vertical="center" wrapText="1"/>
    </xf>
    <xf numFmtId="3" fontId="17" fillId="3" borderId="0" xfId="0" applyNumberFormat="1" applyFont="1" applyFill="1" applyBorder="1" applyAlignment="1">
      <alignment horizontal="center" vertical="center"/>
    </xf>
    <xf numFmtId="0" fontId="17" fillId="3" borderId="59" xfId="1" applyFont="1" applyFill="1" applyBorder="1" applyAlignment="1">
      <alignment horizontal="center" textRotation="90" wrapText="1"/>
    </xf>
    <xf numFmtId="0" fontId="17" fillId="3" borderId="60" xfId="1" applyFont="1" applyFill="1" applyBorder="1" applyAlignment="1">
      <alignment horizontal="center" textRotation="90" wrapText="1"/>
    </xf>
    <xf numFmtId="0" fontId="17" fillId="3" borderId="61" xfId="1" applyFont="1" applyFill="1" applyBorder="1" applyAlignment="1">
      <alignment horizontal="center" textRotation="90" wrapText="1"/>
    </xf>
    <xf numFmtId="0" fontId="15" fillId="0" borderId="0" xfId="0" applyFont="1" applyFill="1"/>
    <xf numFmtId="3" fontId="19" fillId="2" borderId="22" xfId="0" applyNumberFormat="1" applyFont="1" applyFill="1" applyBorder="1" applyAlignment="1">
      <alignment horizontal="center" vertical="center" wrapText="1"/>
    </xf>
    <xf numFmtId="3" fontId="19" fillId="2" borderId="23" xfId="0" applyNumberFormat="1" applyFont="1" applyFill="1" applyBorder="1" applyAlignment="1">
      <alignment horizontal="center" vertical="center" wrapText="1"/>
    </xf>
    <xf numFmtId="3" fontId="19" fillId="2" borderId="24" xfId="0" applyNumberFormat="1" applyFont="1" applyFill="1" applyBorder="1" applyAlignment="1">
      <alignment horizontal="center" vertical="center" wrapText="1"/>
    </xf>
    <xf numFmtId="3" fontId="19" fillId="2" borderId="66" xfId="0" applyNumberFormat="1" applyFont="1" applyFill="1" applyBorder="1" applyAlignment="1">
      <alignment horizontal="center" vertical="center" wrapText="1"/>
    </xf>
    <xf numFmtId="3" fontId="19" fillId="3" borderId="29" xfId="0" applyNumberFormat="1" applyFont="1" applyFill="1" applyBorder="1" applyAlignment="1">
      <alignment horizontal="center" vertical="center" wrapText="1"/>
    </xf>
    <xf numFmtId="3" fontId="19" fillId="3" borderId="30" xfId="0" applyNumberFormat="1" applyFont="1" applyFill="1" applyBorder="1" applyAlignment="1">
      <alignment horizontal="center" vertical="center" wrapText="1"/>
    </xf>
    <xf numFmtId="3" fontId="19" fillId="3" borderId="31" xfId="0" applyNumberFormat="1" applyFont="1" applyFill="1" applyBorder="1" applyAlignment="1">
      <alignment horizontal="center" vertical="center" wrapText="1"/>
    </xf>
    <xf numFmtId="3" fontId="19" fillId="3" borderId="65" xfId="0" applyNumberFormat="1" applyFont="1" applyFill="1" applyBorder="1" applyAlignment="1">
      <alignment horizontal="center" vertical="center" wrapText="1"/>
    </xf>
    <xf numFmtId="3" fontId="19" fillId="3" borderId="59" xfId="0" applyNumberFormat="1" applyFont="1" applyFill="1" applyBorder="1" applyAlignment="1">
      <alignment horizontal="center" vertical="center" wrapText="1"/>
    </xf>
    <xf numFmtId="3" fontId="19" fillId="3" borderId="60" xfId="0" applyNumberFormat="1" applyFont="1" applyFill="1" applyBorder="1" applyAlignment="1">
      <alignment horizontal="center" vertical="center" wrapText="1"/>
    </xf>
    <xf numFmtId="3" fontId="19" fillId="3" borderId="71" xfId="0" applyNumberFormat="1" applyFont="1" applyFill="1" applyBorder="1" applyAlignment="1">
      <alignment horizontal="center" vertical="center" wrapText="1"/>
    </xf>
    <xf numFmtId="3" fontId="19" fillId="3" borderId="61" xfId="0" applyNumberFormat="1" applyFont="1" applyFill="1" applyBorder="1" applyAlignment="1">
      <alignment horizontal="center" vertical="center" wrapText="1"/>
    </xf>
    <xf numFmtId="3" fontId="45" fillId="3" borderId="46" xfId="0" applyNumberFormat="1" applyFont="1" applyFill="1" applyBorder="1" applyAlignment="1">
      <alignment horizontal="center" vertical="center"/>
    </xf>
    <xf numFmtId="3" fontId="44" fillId="3" borderId="9" xfId="0" applyNumberFormat="1" applyFont="1" applyFill="1" applyBorder="1" applyAlignment="1">
      <alignment horizontal="center" vertical="center"/>
    </xf>
    <xf numFmtId="3" fontId="44" fillId="3" borderId="46" xfId="0" applyNumberFormat="1" applyFont="1" applyFill="1" applyBorder="1" applyAlignment="1">
      <alignment horizontal="center" vertical="center"/>
    </xf>
    <xf numFmtId="0" fontId="45" fillId="3" borderId="5" xfId="0" applyFont="1" applyFill="1" applyBorder="1" applyAlignment="1">
      <alignment horizontal="center" vertical="center" wrapText="1"/>
    </xf>
    <xf numFmtId="0" fontId="45" fillId="3" borderId="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40" xfId="0" applyNumberFormat="1" applyFont="1" applyFill="1" applyBorder="1" applyAlignment="1">
      <alignment horizontal="center" vertical="center"/>
    </xf>
    <xf numFmtId="0" fontId="45" fillId="3" borderId="47" xfId="0" applyNumberFormat="1" applyFont="1" applyFill="1" applyBorder="1" applyAlignment="1">
      <alignment horizontal="center" vertical="center"/>
    </xf>
    <xf numFmtId="0" fontId="44" fillId="3" borderId="47" xfId="0" applyNumberFormat="1" applyFont="1" applyFill="1" applyBorder="1" applyAlignment="1">
      <alignment horizontal="center" vertical="center"/>
    </xf>
    <xf numFmtId="0" fontId="44" fillId="3" borderId="71" xfId="0" applyFont="1" applyFill="1" applyBorder="1" applyAlignment="1">
      <alignment horizontal="center" vertical="center"/>
    </xf>
    <xf numFmtId="3" fontId="44" fillId="3" borderId="60" xfId="0" applyNumberFormat="1" applyFont="1" applyFill="1" applyBorder="1" applyAlignment="1">
      <alignment horizontal="center" vertical="center"/>
    </xf>
    <xf numFmtId="3" fontId="44" fillId="3" borderId="61" xfId="0" applyNumberFormat="1" applyFont="1" applyFill="1" applyBorder="1" applyAlignment="1">
      <alignment horizontal="center" vertical="center"/>
    </xf>
    <xf numFmtId="3" fontId="44" fillId="3" borderId="64" xfId="0" applyNumberFormat="1" applyFont="1" applyFill="1" applyBorder="1" applyAlignment="1">
      <alignment horizontal="center" vertical="center"/>
    </xf>
    <xf numFmtId="0" fontId="45" fillId="3" borderId="71" xfId="0" applyFont="1" applyFill="1" applyBorder="1" applyAlignment="1">
      <alignment horizontal="center" vertical="center"/>
    </xf>
    <xf numFmtId="0" fontId="45" fillId="3" borderId="49" xfId="0" applyFont="1" applyFill="1" applyBorder="1" applyAlignment="1">
      <alignment horizontal="center" vertical="center"/>
    </xf>
    <xf numFmtId="3" fontId="45" fillId="3" borderId="59" xfId="0" applyNumberFormat="1" applyFont="1" applyFill="1" applyBorder="1" applyAlignment="1">
      <alignment horizontal="center" vertical="center"/>
    </xf>
    <xf numFmtId="3" fontId="45" fillId="3" borderId="60" xfId="0" applyNumberFormat="1" applyFont="1" applyFill="1" applyBorder="1" applyAlignment="1">
      <alignment horizontal="center" vertical="center"/>
    </xf>
    <xf numFmtId="3" fontId="45" fillId="3" borderId="61" xfId="0" applyNumberFormat="1" applyFont="1" applyFill="1" applyBorder="1" applyAlignment="1">
      <alignment horizontal="center" vertical="center"/>
    </xf>
    <xf numFmtId="3" fontId="44" fillId="3" borderId="44" xfId="0" applyNumberFormat="1" applyFont="1" applyFill="1" applyBorder="1" applyAlignment="1">
      <alignment horizontal="center" vertical="center"/>
    </xf>
    <xf numFmtId="3" fontId="44" fillId="3" borderId="52" xfId="0" applyNumberFormat="1" applyFont="1" applyFill="1" applyBorder="1" applyAlignment="1">
      <alignment horizontal="center" vertical="center"/>
    </xf>
    <xf numFmtId="0" fontId="45" fillId="3" borderId="9" xfId="0" applyFont="1" applyFill="1" applyBorder="1" applyAlignment="1">
      <alignment horizontal="center" vertical="center"/>
    </xf>
    <xf numFmtId="3" fontId="45" fillId="3" borderId="44" xfId="0" applyNumberFormat="1" applyFont="1" applyFill="1" applyBorder="1" applyAlignment="1">
      <alignment horizontal="center" vertical="center"/>
    </xf>
    <xf numFmtId="0" fontId="46" fillId="2" borderId="66" xfId="0" applyFont="1" applyFill="1" applyBorder="1" applyAlignment="1">
      <alignment vertical="center" wrapText="1"/>
    </xf>
    <xf numFmtId="0" fontId="46" fillId="3" borderId="53" xfId="0" applyFont="1" applyFill="1" applyBorder="1" applyAlignment="1">
      <alignment horizontal="left" vertical="center" wrapText="1"/>
    </xf>
    <xf numFmtId="0" fontId="46" fillId="3" borderId="49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/>
    </xf>
    <xf numFmtId="4" fontId="15" fillId="3" borderId="1" xfId="0" applyNumberFormat="1" applyFont="1" applyFill="1" applyBorder="1" applyAlignment="1">
      <alignment horizontal="center" vertical="center"/>
    </xf>
    <xf numFmtId="3" fontId="15" fillId="0" borderId="1" xfId="0" applyNumberFormat="1" applyFont="1" applyFill="1" applyBorder="1" applyAlignment="1">
      <alignment horizontal="center" vertical="center"/>
    </xf>
    <xf numFmtId="4" fontId="15" fillId="3" borderId="26" xfId="0" applyNumberFormat="1" applyFont="1" applyFill="1" applyBorder="1" applyAlignment="1">
      <alignment horizontal="center" vertical="center"/>
    </xf>
    <xf numFmtId="0" fontId="17" fillId="3" borderId="71" xfId="0" applyFont="1" applyFill="1" applyBorder="1" applyAlignment="1">
      <alignment horizontal="center" vertical="center"/>
    </xf>
    <xf numFmtId="0" fontId="17" fillId="3" borderId="71" xfId="0" applyFont="1" applyFill="1" applyBorder="1" applyAlignment="1">
      <alignment vertical="center"/>
    </xf>
    <xf numFmtId="4" fontId="15" fillId="0" borderId="1" xfId="0" applyNumberFormat="1" applyFont="1" applyFill="1" applyBorder="1" applyAlignment="1">
      <alignment horizontal="center" vertical="center"/>
    </xf>
    <xf numFmtId="3" fontId="19" fillId="3" borderId="58" xfId="0" applyNumberFormat="1" applyFont="1" applyFill="1" applyBorder="1" applyAlignment="1">
      <alignment horizontal="center" vertical="center" wrapText="1"/>
    </xf>
    <xf numFmtId="3" fontId="19" fillId="3" borderId="54" xfId="0" applyNumberFormat="1" applyFont="1" applyFill="1" applyBorder="1" applyAlignment="1">
      <alignment horizontal="center" vertical="center" wrapText="1"/>
    </xf>
    <xf numFmtId="3" fontId="19" fillId="2" borderId="29" xfId="0" applyNumberFormat="1" applyFont="1" applyFill="1" applyBorder="1" applyAlignment="1">
      <alignment horizontal="center" vertical="center" wrapText="1"/>
    </xf>
    <xf numFmtId="3" fontId="19" fillId="2" borderId="30" xfId="0" applyNumberFormat="1" applyFont="1" applyFill="1" applyBorder="1" applyAlignment="1">
      <alignment horizontal="center" vertical="center" wrapText="1"/>
    </xf>
    <xf numFmtId="3" fontId="19" fillId="2" borderId="31" xfId="0" applyNumberFormat="1" applyFont="1" applyFill="1" applyBorder="1" applyAlignment="1">
      <alignment horizontal="center" vertical="center" wrapText="1"/>
    </xf>
    <xf numFmtId="3" fontId="19" fillId="2" borderId="76" xfId="0" applyNumberFormat="1" applyFont="1" applyFill="1" applyBorder="1" applyAlignment="1">
      <alignment horizontal="center" vertical="center" wrapText="1"/>
    </xf>
    <xf numFmtId="4" fontId="38" fillId="0" borderId="1" xfId="0" applyNumberFormat="1" applyFont="1" applyFill="1" applyBorder="1" applyAlignment="1">
      <alignment horizontal="center" vertical="center" wrapText="1"/>
    </xf>
    <xf numFmtId="3" fontId="38" fillId="0" borderId="1" xfId="0" applyNumberFormat="1" applyFont="1" applyFill="1" applyBorder="1" applyAlignment="1">
      <alignment horizontal="center" vertical="center" wrapText="1"/>
    </xf>
    <xf numFmtId="4" fontId="38" fillId="3" borderId="1" xfId="0" applyNumberFormat="1" applyFont="1" applyFill="1" applyBorder="1" applyAlignment="1">
      <alignment horizontal="center" vertical="center" wrapText="1"/>
    </xf>
    <xf numFmtId="4" fontId="38" fillId="3" borderId="26" xfId="0" applyNumberFormat="1" applyFont="1" applyFill="1" applyBorder="1" applyAlignment="1">
      <alignment horizontal="center" vertical="center" wrapText="1"/>
    </xf>
    <xf numFmtId="3" fontId="38" fillId="0" borderId="26" xfId="0" applyNumberFormat="1" applyFont="1" applyFill="1" applyBorder="1" applyAlignment="1">
      <alignment horizontal="center" vertical="center"/>
    </xf>
    <xf numFmtId="3" fontId="15" fillId="0" borderId="25" xfId="0" applyNumberFormat="1" applyFont="1" applyFill="1" applyBorder="1" applyAlignment="1">
      <alignment horizontal="left" vertical="center"/>
    </xf>
    <xf numFmtId="0" fontId="40" fillId="0" borderId="0" xfId="0" applyFont="1" applyFill="1" applyBorder="1" applyAlignment="1">
      <alignment horizontal="left" vertical="center" wrapText="1"/>
    </xf>
    <xf numFmtId="0" fontId="23" fillId="0" borderId="0" xfId="0" applyFont="1"/>
    <xf numFmtId="0" fontId="15" fillId="3" borderId="0" xfId="0" applyFont="1" applyFill="1"/>
    <xf numFmtId="0" fontId="23" fillId="0" borderId="0" xfId="0" applyFont="1"/>
    <xf numFmtId="0" fontId="14" fillId="0" borderId="0" xfId="0" applyFont="1" applyFill="1"/>
    <xf numFmtId="0" fontId="35" fillId="3" borderId="0" xfId="0" applyFont="1" applyFill="1" applyAlignment="1">
      <alignment horizontal="left"/>
    </xf>
    <xf numFmtId="0" fontId="35" fillId="3" borderId="0" xfId="0" applyFont="1" applyFill="1" applyBorder="1" applyAlignment="1">
      <alignment vertical="center" wrapText="1"/>
    </xf>
    <xf numFmtId="0" fontId="19" fillId="3" borderId="0" xfId="0" applyFont="1" applyFill="1" applyAlignment="1">
      <alignment horizontal="left"/>
    </xf>
    <xf numFmtId="3" fontId="44" fillId="3" borderId="59" xfId="0" applyNumberFormat="1" applyFont="1" applyFill="1" applyBorder="1" applyAlignment="1">
      <alignment horizontal="center" vertical="center"/>
    </xf>
    <xf numFmtId="3" fontId="44" fillId="3" borderId="71" xfId="0" applyNumberFormat="1" applyFont="1" applyFill="1" applyBorder="1" applyAlignment="1">
      <alignment horizontal="center" vertical="center"/>
    </xf>
    <xf numFmtId="3" fontId="44" fillId="3" borderId="57" xfId="0" applyNumberFormat="1" applyFont="1" applyFill="1" applyBorder="1" applyAlignment="1">
      <alignment horizontal="center" vertical="center"/>
    </xf>
    <xf numFmtId="3" fontId="44" fillId="3" borderId="5" xfId="0" applyNumberFormat="1" applyFont="1" applyFill="1" applyBorder="1" applyAlignment="1">
      <alignment horizontal="center" vertical="center"/>
    </xf>
    <xf numFmtId="3" fontId="44" fillId="3" borderId="42" xfId="0" applyNumberFormat="1" applyFont="1" applyFill="1" applyBorder="1" applyAlignment="1">
      <alignment horizontal="center" vertical="center"/>
    </xf>
    <xf numFmtId="0" fontId="17" fillId="3" borderId="0" xfId="0" applyFont="1" applyFill="1"/>
    <xf numFmtId="0" fontId="17" fillId="3" borderId="0" xfId="0" applyFont="1" applyFill="1" applyBorder="1"/>
    <xf numFmtId="0" fontId="13" fillId="3" borderId="0" xfId="0" applyFont="1" applyFill="1" applyBorder="1" applyAlignment="1">
      <alignment vertical="center" wrapText="1"/>
    </xf>
    <xf numFmtId="0" fontId="13" fillId="3" borderId="42" xfId="0" applyFont="1" applyFill="1" applyBorder="1" applyAlignment="1">
      <alignment vertical="center" wrapText="1"/>
    </xf>
    <xf numFmtId="0" fontId="13" fillId="3" borderId="0" xfId="0" applyFont="1" applyFill="1"/>
    <xf numFmtId="0" fontId="13" fillId="3" borderId="0" xfId="0" applyFont="1" applyFill="1" applyBorder="1" applyAlignment="1">
      <alignment horizontal="center" vertical="center" wrapText="1"/>
    </xf>
    <xf numFmtId="0" fontId="19" fillId="3" borderId="0" xfId="0" applyFont="1" applyFill="1"/>
    <xf numFmtId="0" fontId="19" fillId="3" borderId="0" xfId="0" applyFont="1" applyFill="1" applyBorder="1" applyAlignment="1">
      <alignment horizontal="left"/>
    </xf>
    <xf numFmtId="0" fontId="13" fillId="3" borderId="40" xfId="1" applyFont="1" applyFill="1" applyBorder="1" applyAlignment="1">
      <alignment vertical="center"/>
    </xf>
    <xf numFmtId="0" fontId="13" fillId="3" borderId="10" xfId="1" applyFont="1" applyFill="1" applyBorder="1" applyAlignment="1">
      <alignment vertical="center" wrapText="1"/>
    </xf>
    <xf numFmtId="0" fontId="13" fillId="3" borderId="47" xfId="1" applyFont="1" applyFill="1" applyBorder="1" applyAlignment="1">
      <alignment vertical="center" wrapText="1"/>
    </xf>
    <xf numFmtId="0" fontId="13" fillId="3" borderId="65" xfId="1" applyFont="1" applyFill="1" applyBorder="1" applyAlignment="1">
      <alignment vertical="center" wrapText="1"/>
    </xf>
    <xf numFmtId="0" fontId="35" fillId="3" borderId="47" xfId="1" applyFont="1" applyFill="1" applyBorder="1" applyAlignment="1">
      <alignment vertical="center" wrapText="1"/>
    </xf>
    <xf numFmtId="0" fontId="45" fillId="3" borderId="71" xfId="0" applyFont="1" applyFill="1" applyBorder="1" applyAlignment="1">
      <alignment horizontal="center" vertical="center" wrapText="1"/>
    </xf>
    <xf numFmtId="0" fontId="17" fillId="3" borderId="65" xfId="0" applyFont="1" applyFill="1" applyBorder="1" applyAlignment="1">
      <alignment horizontal="left" vertical="center" wrapText="1"/>
    </xf>
    <xf numFmtId="0" fontId="17" fillId="3" borderId="40" xfId="0" applyFont="1" applyFill="1" applyBorder="1" applyAlignment="1">
      <alignment horizontal="left" vertical="center" wrapText="1"/>
    </xf>
    <xf numFmtId="0" fontId="17" fillId="3" borderId="47" xfId="0" applyFont="1" applyFill="1" applyBorder="1" applyAlignment="1">
      <alignment horizontal="left" vertical="center" wrapText="1"/>
    </xf>
    <xf numFmtId="0" fontId="35" fillId="3" borderId="49" xfId="0" applyFont="1" applyFill="1" applyBorder="1" applyAlignment="1">
      <alignment horizontal="left" vertical="center" wrapText="1"/>
    </xf>
    <xf numFmtId="0" fontId="19" fillId="3" borderId="71" xfId="0" applyFont="1" applyFill="1" applyBorder="1" applyAlignment="1">
      <alignment vertical="center"/>
    </xf>
    <xf numFmtId="0" fontId="19" fillId="3" borderId="47" xfId="0" applyFont="1" applyFill="1" applyBorder="1" applyAlignment="1">
      <alignment vertical="center"/>
    </xf>
    <xf numFmtId="3" fontId="19" fillId="3" borderId="64" xfId="0" applyNumberFormat="1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3" fontId="44" fillId="3" borderId="58" xfId="0" applyNumberFormat="1" applyFont="1" applyFill="1" applyBorder="1" applyAlignment="1">
      <alignment horizontal="center" vertical="center"/>
    </xf>
    <xf numFmtId="0" fontId="45" fillId="3" borderId="40" xfId="0" applyFont="1" applyFill="1" applyBorder="1" applyAlignment="1">
      <alignment horizontal="center" vertical="center"/>
    </xf>
    <xf numFmtId="0" fontId="45" fillId="3" borderId="47" xfId="0" applyFont="1" applyFill="1" applyBorder="1" applyAlignment="1">
      <alignment horizontal="center" vertical="center"/>
    </xf>
    <xf numFmtId="0" fontId="45" fillId="3" borderId="65" xfId="0" applyFont="1" applyFill="1" applyBorder="1" applyAlignment="1">
      <alignment horizontal="center" vertical="center"/>
    </xf>
    <xf numFmtId="0" fontId="44" fillId="3" borderId="47" xfId="0" applyFont="1" applyFill="1" applyBorder="1" applyAlignment="1">
      <alignment horizontal="center" vertical="center"/>
    </xf>
    <xf numFmtId="3" fontId="44" fillId="3" borderId="40" xfId="0" applyNumberFormat="1" applyFont="1" applyFill="1" applyBorder="1" applyAlignment="1">
      <alignment horizontal="center" vertical="center"/>
    </xf>
    <xf numFmtId="3" fontId="44" fillId="3" borderId="65" xfId="0" applyNumberFormat="1" applyFont="1" applyFill="1" applyBorder="1" applyAlignment="1">
      <alignment horizontal="center" vertical="center"/>
    </xf>
    <xf numFmtId="0" fontId="44" fillId="3" borderId="14" xfId="0" applyFont="1" applyFill="1" applyBorder="1" applyAlignment="1">
      <alignment horizontal="center" vertical="center"/>
    </xf>
    <xf numFmtId="0" fontId="44" fillId="3" borderId="58" xfId="0" applyFont="1" applyFill="1" applyBorder="1" applyAlignment="1">
      <alignment horizontal="center" vertical="center"/>
    </xf>
    <xf numFmtId="3" fontId="44" fillId="3" borderId="56" xfId="0" applyNumberFormat="1" applyFont="1" applyFill="1" applyBorder="1" applyAlignment="1">
      <alignment horizontal="center" vertical="center"/>
    </xf>
    <xf numFmtId="3" fontId="44" fillId="3" borderId="48" xfId="0" applyNumberFormat="1" applyFont="1" applyFill="1" applyBorder="1" applyAlignment="1">
      <alignment horizontal="center" vertical="center"/>
    </xf>
    <xf numFmtId="3" fontId="45" fillId="3" borderId="48" xfId="0" applyNumberFormat="1" applyFont="1" applyFill="1" applyBorder="1" applyAlignment="1">
      <alignment horizontal="center" vertical="center"/>
    </xf>
    <xf numFmtId="3" fontId="45" fillId="3" borderId="65" xfId="0" applyNumberFormat="1" applyFont="1" applyFill="1" applyBorder="1" applyAlignment="1">
      <alignment horizontal="center" vertical="center"/>
    </xf>
    <xf numFmtId="0" fontId="33" fillId="3" borderId="49" xfId="0" applyFont="1" applyFill="1" applyBorder="1" applyAlignment="1">
      <alignment horizontal="left" vertical="center" wrapText="1"/>
    </xf>
    <xf numFmtId="0" fontId="19" fillId="3" borderId="40" xfId="0" applyFont="1" applyFill="1" applyBorder="1" applyAlignment="1">
      <alignment horizontal="left" vertical="center"/>
    </xf>
    <xf numFmtId="3" fontId="44" fillId="3" borderId="49" xfId="0" applyNumberFormat="1" applyFont="1" applyFill="1" applyBorder="1" applyAlignment="1">
      <alignment horizontal="center" vertical="center"/>
    </xf>
    <xf numFmtId="3" fontId="44" fillId="3" borderId="51" xfId="0" applyNumberFormat="1" applyFont="1" applyFill="1" applyBorder="1" applyAlignment="1">
      <alignment horizontal="center" vertical="center"/>
    </xf>
    <xf numFmtId="0" fontId="36" fillId="0" borderId="0" xfId="0" applyFont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9" fillId="3" borderId="71" xfId="0" applyFont="1" applyFill="1" applyBorder="1" applyAlignment="1">
      <alignment horizontal="left" vertical="center"/>
    </xf>
    <xf numFmtId="0" fontId="19" fillId="3" borderId="71" xfId="0" applyFont="1" applyFill="1" applyBorder="1" applyAlignment="1">
      <alignment horizontal="left" vertical="center" wrapText="1"/>
    </xf>
    <xf numFmtId="0" fontId="33" fillId="3" borderId="53" xfId="0" applyFont="1" applyFill="1" applyBorder="1" applyAlignment="1">
      <alignment vertical="center" wrapText="1"/>
    </xf>
    <xf numFmtId="0" fontId="17" fillId="3" borderId="58" xfId="1" applyFont="1" applyFill="1" applyBorder="1" applyAlignment="1">
      <alignment textRotation="90"/>
    </xf>
    <xf numFmtId="0" fontId="17" fillId="3" borderId="54" xfId="1" applyFont="1" applyFill="1" applyBorder="1" applyAlignment="1">
      <alignment textRotation="90"/>
    </xf>
    <xf numFmtId="0" fontId="17" fillId="3" borderId="54" xfId="1" applyFont="1" applyFill="1" applyBorder="1" applyAlignment="1">
      <alignment textRotation="90" wrapText="1"/>
    </xf>
    <xf numFmtId="0" fontId="17" fillId="3" borderId="62" xfId="1" applyFont="1" applyFill="1" applyBorder="1" applyAlignment="1">
      <alignment textRotation="90"/>
    </xf>
    <xf numFmtId="0" fontId="17" fillId="3" borderId="58" xfId="1" applyFont="1" applyFill="1" applyBorder="1" applyAlignment="1">
      <alignment horizontal="center" textRotation="90" wrapText="1"/>
    </xf>
    <xf numFmtId="0" fontId="17" fillId="3" borderId="54" xfId="1" applyFont="1" applyFill="1" applyBorder="1" applyAlignment="1">
      <alignment horizontal="center" textRotation="90" wrapText="1"/>
    </xf>
    <xf numFmtId="0" fontId="17" fillId="3" borderId="62" xfId="1" applyFont="1" applyFill="1" applyBorder="1" applyAlignment="1">
      <alignment horizontal="center" textRotation="90" wrapText="1"/>
    </xf>
    <xf numFmtId="0" fontId="13" fillId="3" borderId="53" xfId="1" applyFont="1" applyFill="1" applyBorder="1" applyAlignment="1">
      <alignment vertical="center" wrapText="1"/>
    </xf>
    <xf numFmtId="0" fontId="35" fillId="3" borderId="65" xfId="1" applyFont="1" applyFill="1" applyBorder="1" applyAlignment="1">
      <alignment vertical="center" wrapText="1"/>
    </xf>
    <xf numFmtId="0" fontId="13" fillId="3" borderId="65" xfId="1" applyFont="1" applyFill="1" applyBorder="1" applyAlignment="1">
      <alignment vertical="center"/>
    </xf>
    <xf numFmtId="0" fontId="17" fillId="3" borderId="0" xfId="0" applyFont="1" applyFill="1"/>
    <xf numFmtId="0" fontId="19" fillId="3" borderId="65" xfId="0" applyFont="1" applyFill="1" applyBorder="1" applyAlignment="1">
      <alignment horizontal="center" vertical="center"/>
    </xf>
    <xf numFmtId="3" fontId="44" fillId="3" borderId="58" xfId="0" applyNumberFormat="1" applyFont="1" applyFill="1" applyBorder="1" applyAlignment="1">
      <alignment horizontal="center" vertical="center"/>
    </xf>
    <xf numFmtId="3" fontId="44" fillId="3" borderId="56" xfId="0" applyNumberFormat="1" applyFont="1" applyFill="1" applyBorder="1" applyAlignment="1">
      <alignment horizontal="center" vertical="center"/>
    </xf>
    <xf numFmtId="3" fontId="44" fillId="3" borderId="57" xfId="0" applyNumberFormat="1" applyFont="1" applyFill="1" applyBorder="1" applyAlignment="1">
      <alignment horizontal="center" vertical="center"/>
    </xf>
    <xf numFmtId="0" fontId="33" fillId="3" borderId="49" xfId="0" applyFont="1" applyFill="1" applyBorder="1" applyAlignment="1">
      <alignment horizontal="left" vertical="center" wrapText="1"/>
    </xf>
    <xf numFmtId="0" fontId="19" fillId="3" borderId="65" xfId="0" applyFont="1" applyFill="1" applyBorder="1" applyAlignment="1">
      <alignment vertical="center"/>
    </xf>
    <xf numFmtId="3" fontId="44" fillId="3" borderId="65" xfId="0" applyNumberFormat="1" applyFont="1" applyFill="1" applyBorder="1" applyAlignment="1">
      <alignment horizontal="center" vertical="center"/>
    </xf>
    <xf numFmtId="3" fontId="44" fillId="3" borderId="42" xfId="0" applyNumberFormat="1" applyFont="1" applyFill="1" applyBorder="1" applyAlignment="1">
      <alignment horizontal="center" vertical="center"/>
    </xf>
    <xf numFmtId="0" fontId="44" fillId="2" borderId="28" xfId="0" applyFont="1" applyFill="1" applyBorder="1" applyAlignment="1">
      <alignment horizontal="center" vertical="center"/>
    </xf>
    <xf numFmtId="0" fontId="33" fillId="2" borderId="49" xfId="0" applyFont="1" applyFill="1" applyBorder="1" applyAlignment="1">
      <alignment horizontal="left" vertical="center" wrapText="1"/>
    </xf>
    <xf numFmtId="0" fontId="45" fillId="2" borderId="40" xfId="0" applyFont="1" applyFill="1" applyBorder="1" applyAlignment="1">
      <alignment horizontal="center" vertical="center"/>
    </xf>
    <xf numFmtId="0" fontId="19" fillId="2" borderId="65" xfId="0" applyFont="1" applyFill="1" applyBorder="1" applyAlignment="1">
      <alignment horizontal="center" vertical="center"/>
    </xf>
    <xf numFmtId="3" fontId="44" fillId="2" borderId="57" xfId="0" applyNumberFormat="1" applyFont="1" applyFill="1" applyBorder="1" applyAlignment="1">
      <alignment horizontal="center" vertical="center"/>
    </xf>
    <xf numFmtId="3" fontId="44" fillId="2" borderId="42" xfId="0" applyNumberFormat="1" applyFont="1" applyFill="1" applyBorder="1" applyAlignment="1">
      <alignment horizontal="center" vertical="center"/>
    </xf>
    <xf numFmtId="3" fontId="44" fillId="2" borderId="65" xfId="0" applyNumberFormat="1" applyFont="1" applyFill="1" applyBorder="1" applyAlignment="1">
      <alignment horizontal="center" vertical="center"/>
    </xf>
    <xf numFmtId="0" fontId="19" fillId="2" borderId="71" xfId="0" applyFont="1" applyFill="1" applyBorder="1" applyAlignment="1">
      <alignment horizontal="left" vertical="center"/>
    </xf>
    <xf numFmtId="0" fontId="45" fillId="2" borderId="71" xfId="0" applyFont="1" applyFill="1" applyBorder="1" applyAlignment="1">
      <alignment horizontal="center" vertical="center"/>
    </xf>
    <xf numFmtId="0" fontId="45" fillId="2" borderId="49" xfId="0" applyFont="1" applyFill="1" applyBorder="1" applyAlignment="1">
      <alignment horizontal="center" vertical="center"/>
    </xf>
    <xf numFmtId="3" fontId="45" fillId="2" borderId="59" xfId="0" applyNumberFormat="1" applyFont="1" applyFill="1" applyBorder="1" applyAlignment="1">
      <alignment horizontal="center" vertical="center"/>
    </xf>
    <xf numFmtId="3" fontId="45" fillId="2" borderId="60" xfId="0" applyNumberFormat="1" applyFont="1" applyFill="1" applyBorder="1" applyAlignment="1">
      <alignment horizontal="center" vertical="center"/>
    </xf>
    <xf numFmtId="3" fontId="45" fillId="2" borderId="61" xfId="0" applyNumberFormat="1" applyFont="1" applyFill="1" applyBorder="1" applyAlignment="1">
      <alignment horizontal="center" vertical="center"/>
    </xf>
    <xf numFmtId="3" fontId="44" fillId="2" borderId="59" xfId="0" applyNumberFormat="1" applyFont="1" applyFill="1" applyBorder="1" applyAlignment="1">
      <alignment horizontal="center" vertical="center"/>
    </xf>
    <xf numFmtId="3" fontId="44" fillId="2" borderId="60" xfId="0" applyNumberFormat="1" applyFont="1" applyFill="1" applyBorder="1" applyAlignment="1">
      <alignment horizontal="center" vertical="center"/>
    </xf>
    <xf numFmtId="3" fontId="44" fillId="2" borderId="61" xfId="0" applyNumberFormat="1" applyFont="1" applyFill="1" applyBorder="1" applyAlignment="1">
      <alignment horizontal="center" vertical="center"/>
    </xf>
    <xf numFmtId="3" fontId="44" fillId="2" borderId="49" xfId="0" applyNumberFormat="1" applyFont="1" applyFill="1" applyBorder="1" applyAlignment="1">
      <alignment horizontal="center" vertical="center"/>
    </xf>
    <xf numFmtId="3" fontId="44" fillId="2" borderId="64" xfId="0" applyNumberFormat="1" applyFont="1" applyFill="1" applyBorder="1" applyAlignment="1">
      <alignment horizontal="center" vertical="center"/>
    </xf>
    <xf numFmtId="3" fontId="44" fillId="2" borderId="71" xfId="0" applyNumberFormat="1" applyFont="1" applyFill="1" applyBorder="1" applyAlignment="1">
      <alignment horizontal="center" vertical="center"/>
    </xf>
    <xf numFmtId="3" fontId="44" fillId="2" borderId="51" xfId="0" applyNumberFormat="1" applyFont="1" applyFill="1" applyBorder="1" applyAlignment="1">
      <alignment horizontal="center" vertical="center"/>
    </xf>
    <xf numFmtId="0" fontId="44" fillId="2" borderId="71" xfId="0" applyFont="1" applyFill="1" applyBorder="1" applyAlignment="1">
      <alignment horizontal="center" vertical="center"/>
    </xf>
    <xf numFmtId="0" fontId="33" fillId="2" borderId="10" xfId="0" applyFont="1" applyFill="1" applyBorder="1" applyAlignment="1">
      <alignment vertical="center" wrapText="1"/>
    </xf>
    <xf numFmtId="0" fontId="19" fillId="2" borderId="47" xfId="0" applyFont="1" applyFill="1" applyBorder="1" applyAlignment="1">
      <alignment vertical="center"/>
    </xf>
    <xf numFmtId="0" fontId="44" fillId="2" borderId="47" xfId="0" applyFont="1" applyFill="1" applyBorder="1" applyAlignment="1">
      <alignment horizontal="center" vertical="center"/>
    </xf>
    <xf numFmtId="0" fontId="44" fillId="2" borderId="75" xfId="0" applyFont="1" applyFill="1" applyBorder="1" applyAlignment="1">
      <alignment horizontal="center" vertical="center"/>
    </xf>
    <xf numFmtId="3" fontId="44" fillId="2" borderId="18" xfId="0" applyNumberFormat="1" applyFont="1" applyFill="1" applyBorder="1" applyAlignment="1">
      <alignment horizontal="center" vertical="center"/>
    </xf>
    <xf numFmtId="3" fontId="44" fillId="2" borderId="16" xfId="0" applyNumberFormat="1" applyFont="1" applyFill="1" applyBorder="1" applyAlignment="1">
      <alignment horizontal="center" vertical="center"/>
    </xf>
    <xf numFmtId="3" fontId="44" fillId="2" borderId="17" xfId="0" applyNumberFormat="1" applyFont="1" applyFill="1" applyBorder="1" applyAlignment="1">
      <alignment horizontal="center" vertical="center"/>
    </xf>
    <xf numFmtId="3" fontId="44" fillId="2" borderId="75" xfId="0" applyNumberFormat="1" applyFont="1" applyFill="1" applyBorder="1" applyAlignment="1">
      <alignment horizontal="center" vertical="center"/>
    </xf>
    <xf numFmtId="3" fontId="44" fillId="2" borderId="7" xfId="0" applyNumberFormat="1" applyFont="1" applyFill="1" applyBorder="1" applyAlignment="1">
      <alignment horizontal="center" vertical="center"/>
    </xf>
    <xf numFmtId="3" fontId="44" fillId="2" borderId="47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vertical="center" wrapText="1"/>
    </xf>
    <xf numFmtId="0" fontId="19" fillId="2" borderId="40" xfId="0" applyFont="1" applyFill="1" applyBorder="1" applyAlignment="1">
      <alignment vertical="center"/>
    </xf>
    <xf numFmtId="0" fontId="44" fillId="2" borderId="40" xfId="0" applyFont="1" applyFill="1" applyBorder="1" applyAlignment="1">
      <alignment horizontal="center" vertical="center"/>
    </xf>
    <xf numFmtId="3" fontId="44" fillId="2" borderId="22" xfId="0" applyNumberFormat="1" applyFont="1" applyFill="1" applyBorder="1" applyAlignment="1">
      <alignment horizontal="center" vertical="center"/>
    </xf>
    <xf numFmtId="3" fontId="44" fillId="2" borderId="23" xfId="0" applyNumberFormat="1" applyFont="1" applyFill="1" applyBorder="1" applyAlignment="1">
      <alignment horizontal="center" vertical="center"/>
    </xf>
    <xf numFmtId="3" fontId="44" fillId="2" borderId="24" xfId="0" applyNumberFormat="1" applyFont="1" applyFill="1" applyBorder="1" applyAlignment="1">
      <alignment horizontal="center" vertical="center"/>
    </xf>
    <xf numFmtId="3" fontId="44" fillId="2" borderId="28" xfId="0" applyNumberFormat="1" applyFont="1" applyFill="1" applyBorder="1" applyAlignment="1">
      <alignment horizontal="center" vertical="center"/>
    </xf>
    <xf numFmtId="3" fontId="44" fillId="2" borderId="45" xfId="0" applyNumberFormat="1" applyFont="1" applyFill="1" applyBorder="1" applyAlignment="1">
      <alignment horizontal="center" vertical="center"/>
    </xf>
    <xf numFmtId="3" fontId="44" fillId="2" borderId="40" xfId="0" applyNumberFormat="1" applyFont="1" applyFill="1" applyBorder="1" applyAlignment="1">
      <alignment horizontal="center" vertical="center"/>
    </xf>
    <xf numFmtId="3" fontId="44" fillId="2" borderId="48" xfId="0" applyNumberFormat="1" applyFont="1" applyFill="1" applyBorder="1" applyAlignment="1">
      <alignment horizontal="center" vertical="center"/>
    </xf>
    <xf numFmtId="3" fontId="44" fillId="2" borderId="46" xfId="0" applyNumberFormat="1" applyFont="1" applyFill="1" applyBorder="1" applyAlignment="1">
      <alignment horizontal="center" vertical="center"/>
    </xf>
    <xf numFmtId="3" fontId="44" fillId="2" borderId="44" xfId="0" applyNumberFormat="1" applyFont="1" applyFill="1" applyBorder="1" applyAlignment="1">
      <alignment horizontal="center" vertical="center"/>
    </xf>
    <xf numFmtId="3" fontId="44" fillId="2" borderId="9" xfId="0" applyNumberFormat="1" applyFont="1" applyFill="1" applyBorder="1" applyAlignment="1">
      <alignment horizontal="center" vertical="center"/>
    </xf>
    <xf numFmtId="3" fontId="44" fillId="2" borderId="52" xfId="0" applyNumberFormat="1" applyFont="1" applyFill="1" applyBorder="1" applyAlignment="1">
      <alignment horizontal="center" vertical="center"/>
    </xf>
    <xf numFmtId="0" fontId="19" fillId="2" borderId="71" xfId="0" applyFont="1" applyFill="1" applyBorder="1" applyAlignment="1">
      <alignment vertical="center"/>
    </xf>
    <xf numFmtId="0" fontId="45" fillId="2" borderId="28" xfId="0" applyFont="1" applyFill="1" applyBorder="1" applyAlignment="1">
      <alignment horizontal="center" vertical="center"/>
    </xf>
    <xf numFmtId="3" fontId="45" fillId="2" borderId="22" xfId="0" applyNumberFormat="1" applyFont="1" applyFill="1" applyBorder="1" applyAlignment="1">
      <alignment horizontal="center" vertical="center"/>
    </xf>
    <xf numFmtId="3" fontId="45" fillId="2" borderId="23" xfId="0" applyNumberFormat="1" applyFont="1" applyFill="1" applyBorder="1" applyAlignment="1">
      <alignment horizontal="center" vertical="center"/>
    </xf>
    <xf numFmtId="3" fontId="45" fillId="2" borderId="24" xfId="0" applyNumberFormat="1" applyFont="1" applyFill="1" applyBorder="1" applyAlignment="1">
      <alignment horizontal="center" vertical="center"/>
    </xf>
    <xf numFmtId="0" fontId="19" fillId="2" borderId="51" xfId="0" applyNumberFormat="1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center" vertical="center"/>
    </xf>
    <xf numFmtId="3" fontId="44" fillId="2" borderId="63" xfId="0" applyNumberFormat="1" applyFont="1" applyFill="1" applyBorder="1" applyAlignment="1">
      <alignment horizontal="center" vertical="center"/>
    </xf>
    <xf numFmtId="0" fontId="19" fillId="3" borderId="47" xfId="0" applyFont="1" applyFill="1" applyBorder="1" applyAlignment="1">
      <alignment horizontal="left"/>
    </xf>
    <xf numFmtId="0" fontId="19" fillId="3" borderId="65" xfId="0" applyFont="1" applyFill="1" applyBorder="1" applyAlignment="1">
      <alignment horizontal="left"/>
    </xf>
    <xf numFmtId="0" fontId="19" fillId="3" borderId="65" xfId="0" applyFont="1" applyFill="1" applyBorder="1" applyAlignment="1">
      <alignment vertical="center" wrapText="1"/>
    </xf>
    <xf numFmtId="0" fontId="19" fillId="3" borderId="40" xfId="0" applyFont="1" applyFill="1" applyBorder="1" applyAlignment="1">
      <alignment horizontal="left" vertical="center"/>
    </xf>
    <xf numFmtId="0" fontId="19" fillId="3" borderId="47" xfId="0" applyFont="1" applyFill="1" applyBorder="1" applyAlignment="1">
      <alignment horizontal="left" vertical="center"/>
    </xf>
    <xf numFmtId="0" fontId="19" fillId="3" borderId="40" xfId="0" applyFont="1" applyFill="1" applyBorder="1" applyAlignment="1">
      <alignment vertical="center"/>
    </xf>
    <xf numFmtId="0" fontId="45" fillId="2" borderId="40" xfId="0" applyFont="1" applyFill="1" applyBorder="1" applyAlignment="1">
      <alignment horizontal="center" vertical="center"/>
    </xf>
    <xf numFmtId="0" fontId="13" fillId="2" borderId="53" xfId="0" applyFont="1" applyFill="1" applyBorder="1" applyAlignment="1">
      <alignment vertical="center" wrapText="1"/>
    </xf>
    <xf numFmtId="0" fontId="17" fillId="2" borderId="65" xfId="0" applyFont="1" applyFill="1" applyBorder="1" applyAlignment="1">
      <alignment horizontal="left" vertical="center" wrapText="1"/>
    </xf>
    <xf numFmtId="0" fontId="45" fillId="2" borderId="65" xfId="0" applyFont="1" applyFill="1" applyBorder="1" applyAlignment="1">
      <alignment horizontal="center" vertical="center" wrapText="1"/>
    </xf>
    <xf numFmtId="3" fontId="45" fillId="2" borderId="14" xfId="0" applyNumberFormat="1" applyFont="1" applyFill="1" applyBorder="1" applyAlignment="1">
      <alignment horizontal="center" vertical="center"/>
    </xf>
    <xf numFmtId="3" fontId="45" fillId="2" borderId="11" xfId="0" applyNumberFormat="1" applyFont="1" applyFill="1" applyBorder="1" applyAlignment="1">
      <alignment horizontal="center" vertical="center"/>
    </xf>
    <xf numFmtId="3" fontId="45" fillId="2" borderId="0" xfId="0" applyNumberFormat="1" applyFont="1" applyFill="1" applyBorder="1" applyAlignment="1">
      <alignment horizontal="center" vertical="center"/>
    </xf>
    <xf numFmtId="3" fontId="44" fillId="2" borderId="11" xfId="0" applyNumberFormat="1" applyFont="1" applyFill="1" applyBorder="1" applyAlignment="1">
      <alignment horizontal="center" vertical="center"/>
    </xf>
    <xf numFmtId="3" fontId="44" fillId="2" borderId="0" xfId="0" applyNumberFormat="1" applyFont="1" applyFill="1" applyBorder="1" applyAlignment="1">
      <alignment horizontal="center" vertical="center"/>
    </xf>
    <xf numFmtId="3" fontId="44" fillId="2" borderId="12" xfId="0" applyNumberFormat="1" applyFont="1" applyFill="1" applyBorder="1" applyAlignment="1">
      <alignment horizontal="center" vertical="center"/>
    </xf>
    <xf numFmtId="3" fontId="44" fillId="2" borderId="13" xfId="0" applyNumberFormat="1" applyFont="1" applyFill="1" applyBorder="1" applyAlignment="1">
      <alignment horizontal="center" vertical="center"/>
    </xf>
    <xf numFmtId="3" fontId="44" fillId="2" borderId="4" xfId="0" applyNumberFormat="1" applyFont="1" applyFill="1" applyBorder="1" applyAlignment="1">
      <alignment horizontal="center" vertical="center"/>
    </xf>
    <xf numFmtId="0" fontId="19" fillId="2" borderId="40" xfId="0" applyFont="1" applyFill="1" applyBorder="1" applyAlignment="1">
      <alignment horizontal="left" vertical="center"/>
    </xf>
    <xf numFmtId="0" fontId="45" fillId="2" borderId="40" xfId="0" applyNumberFormat="1" applyFont="1" applyFill="1" applyBorder="1" applyAlignment="1">
      <alignment horizontal="center" vertical="center"/>
    </xf>
    <xf numFmtId="0" fontId="19" fillId="2" borderId="47" xfId="0" applyFont="1" applyFill="1" applyBorder="1" applyAlignment="1">
      <alignment horizontal="left" vertical="center"/>
    </xf>
    <xf numFmtId="0" fontId="45" fillId="2" borderId="47" xfId="0" applyNumberFormat="1" applyFont="1" applyFill="1" applyBorder="1" applyAlignment="1">
      <alignment horizontal="center" vertical="center"/>
    </xf>
    <xf numFmtId="0" fontId="19" fillId="2" borderId="65" xfId="0" applyFont="1" applyFill="1" applyBorder="1" applyAlignment="1">
      <alignment horizontal="left" vertical="center"/>
    </xf>
    <xf numFmtId="0" fontId="44" fillId="2" borderId="65" xfId="0" applyNumberFormat="1" applyFont="1" applyFill="1" applyBorder="1" applyAlignment="1">
      <alignment horizontal="center" vertical="center"/>
    </xf>
    <xf numFmtId="0" fontId="44" fillId="2" borderId="47" xfId="0" applyNumberFormat="1" applyFont="1" applyFill="1" applyBorder="1" applyAlignment="1">
      <alignment horizontal="center" vertical="center"/>
    </xf>
    <xf numFmtId="0" fontId="19" fillId="2" borderId="40" xfId="0" applyFont="1" applyFill="1" applyBorder="1" applyAlignment="1">
      <alignment horizontal="center" vertical="center"/>
    </xf>
    <xf numFmtId="0" fontId="19" fillId="2" borderId="47" xfId="0" applyFont="1" applyFill="1" applyBorder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0" fontId="19" fillId="2" borderId="47" xfId="0" applyFont="1" applyFill="1" applyBorder="1" applyAlignment="1">
      <alignment horizontal="left"/>
    </xf>
    <xf numFmtId="0" fontId="19" fillId="2" borderId="65" xfId="0" applyFont="1" applyFill="1" applyBorder="1" applyAlignment="1">
      <alignment horizontal="left"/>
    </xf>
    <xf numFmtId="0" fontId="44" fillId="2" borderId="58" xfId="0" applyFont="1" applyFill="1" applyBorder="1" applyAlignment="1">
      <alignment horizontal="center" vertical="center"/>
    </xf>
    <xf numFmtId="0" fontId="17" fillId="2" borderId="40" xfId="0" applyFont="1" applyFill="1" applyBorder="1" applyAlignment="1">
      <alignment horizontal="left" vertical="center"/>
    </xf>
    <xf numFmtId="3" fontId="45" fillId="2" borderId="48" xfId="0" applyNumberFormat="1" applyFont="1" applyFill="1" applyBorder="1" applyAlignment="1">
      <alignment horizontal="center" vertical="center"/>
    </xf>
    <xf numFmtId="3" fontId="45" fillId="2" borderId="46" xfId="0" applyNumberFormat="1" applyFont="1" applyFill="1" applyBorder="1" applyAlignment="1">
      <alignment horizontal="center" vertical="center"/>
    </xf>
    <xf numFmtId="3" fontId="45" fillId="2" borderId="52" xfId="0" applyNumberFormat="1" applyFont="1" applyFill="1" applyBorder="1" applyAlignment="1">
      <alignment horizontal="center" vertical="center"/>
    </xf>
    <xf numFmtId="3" fontId="44" fillId="2" borderId="3" xfId="0" applyNumberFormat="1" applyFont="1" applyFill="1" applyBorder="1" applyAlignment="1">
      <alignment horizontal="center" vertical="center"/>
    </xf>
    <xf numFmtId="3" fontId="44" fillId="2" borderId="5" xfId="0" applyNumberFormat="1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left" vertical="center"/>
    </xf>
    <xf numFmtId="0" fontId="45" fillId="2" borderId="47" xfId="0" applyFont="1" applyFill="1" applyBorder="1" applyAlignment="1">
      <alignment horizontal="center" vertical="center"/>
    </xf>
    <xf numFmtId="3" fontId="45" fillId="2" borderId="12" xfId="0" applyNumberFormat="1" applyFont="1" applyFill="1" applyBorder="1" applyAlignment="1">
      <alignment horizontal="center" vertical="center"/>
    </xf>
    <xf numFmtId="3" fontId="45" fillId="2" borderId="15" xfId="0" applyNumberFormat="1" applyFont="1" applyFill="1" applyBorder="1" applyAlignment="1">
      <alignment horizontal="center" vertical="center"/>
    </xf>
    <xf numFmtId="3" fontId="44" fillId="2" borderId="10" xfId="0" applyNumberFormat="1" applyFont="1" applyFill="1" applyBorder="1" applyAlignment="1">
      <alignment horizontal="center" vertical="center"/>
    </xf>
    <xf numFmtId="0" fontId="17" fillId="2" borderId="47" xfId="0" applyFont="1" applyFill="1" applyBorder="1" applyAlignment="1">
      <alignment horizontal="left"/>
    </xf>
    <xf numFmtId="0" fontId="45" fillId="2" borderId="47" xfId="0" applyFont="1" applyFill="1" applyBorder="1" applyAlignment="1">
      <alignment horizontal="center"/>
    </xf>
    <xf numFmtId="0" fontId="17" fillId="2" borderId="65" xfId="0" applyFont="1" applyFill="1" applyBorder="1" applyAlignment="1">
      <alignment horizontal="left"/>
    </xf>
    <xf numFmtId="0" fontId="45" fillId="2" borderId="65" xfId="0" applyFont="1" applyFill="1" applyBorder="1" applyAlignment="1">
      <alignment horizontal="center"/>
    </xf>
    <xf numFmtId="3" fontId="45" fillId="2" borderId="58" xfId="0" applyNumberFormat="1" applyFont="1" applyFill="1" applyBorder="1" applyAlignment="1">
      <alignment horizontal="center" vertical="center"/>
    </xf>
    <xf numFmtId="3" fontId="45" fillId="2" borderId="54" xfId="0" applyNumberFormat="1" applyFont="1" applyFill="1" applyBorder="1" applyAlignment="1">
      <alignment horizontal="center" vertical="center"/>
    </xf>
    <xf numFmtId="3" fontId="45" fillId="2" borderId="55" xfId="0" applyNumberFormat="1" applyFont="1" applyFill="1" applyBorder="1" applyAlignment="1">
      <alignment horizontal="center" vertical="center"/>
    </xf>
    <xf numFmtId="3" fontId="44" fillId="2" borderId="53" xfId="0" applyNumberFormat="1" applyFont="1" applyFill="1" applyBorder="1" applyAlignment="1">
      <alignment horizontal="center" vertical="center"/>
    </xf>
    <xf numFmtId="3" fontId="44" fillId="2" borderId="54" xfId="0" applyNumberFormat="1" applyFont="1" applyFill="1" applyBorder="1" applyAlignment="1">
      <alignment horizontal="center" vertical="center"/>
    </xf>
    <xf numFmtId="0" fontId="23" fillId="0" borderId="0" xfId="0" applyFont="1"/>
    <xf numFmtId="0" fontId="14" fillId="0" borderId="0" xfId="0" applyFont="1" applyFill="1"/>
    <xf numFmtId="0" fontId="40" fillId="3" borderId="0" xfId="0" applyFont="1" applyFill="1" applyBorder="1" applyAlignment="1">
      <alignment horizontal="left" vertical="center" wrapText="1"/>
    </xf>
    <xf numFmtId="0" fontId="40" fillId="3" borderId="0" xfId="0" applyFont="1" applyFill="1" applyBorder="1" applyAlignment="1">
      <alignment vertical="center" wrapText="1"/>
    </xf>
    <xf numFmtId="0" fontId="37" fillId="3" borderId="0" xfId="0" applyFont="1" applyFill="1" applyBorder="1" applyAlignment="1">
      <alignment vertical="center"/>
    </xf>
    <xf numFmtId="0" fontId="28" fillId="3" borderId="0" xfId="0" applyFont="1" applyFill="1" applyBorder="1" applyAlignment="1">
      <alignment vertical="center"/>
    </xf>
    <xf numFmtId="0" fontId="39" fillId="3" borderId="0" xfId="0" applyFont="1" applyFill="1" applyBorder="1" applyAlignment="1">
      <alignment vertical="center"/>
    </xf>
    <xf numFmtId="0" fontId="38" fillId="3" borderId="0" xfId="0" applyFont="1" applyFill="1" applyBorder="1" applyAlignment="1">
      <alignment vertical="center"/>
    </xf>
    <xf numFmtId="0" fontId="23" fillId="3" borderId="0" xfId="0" applyFont="1" applyFill="1"/>
    <xf numFmtId="0" fontId="38" fillId="3" borderId="0" xfId="0" applyFont="1" applyFill="1" applyBorder="1" applyAlignment="1">
      <alignment horizontal="left" vertical="center"/>
    </xf>
    <xf numFmtId="0" fontId="37" fillId="3" borderId="0" xfId="0" applyFont="1" applyFill="1" applyBorder="1" applyAlignment="1">
      <alignment horizontal="left" vertical="center"/>
    </xf>
    <xf numFmtId="0" fontId="36" fillId="3" borderId="0" xfId="0" applyFont="1" applyFill="1" applyBorder="1" applyAlignment="1">
      <alignment horizontal="left" vertical="center" wrapText="1"/>
    </xf>
    <xf numFmtId="0" fontId="15" fillId="0" borderId="58" xfId="0" applyFont="1" applyBorder="1" applyAlignment="1">
      <alignment horizontal="center" wrapText="1"/>
    </xf>
    <xf numFmtId="4" fontId="38" fillId="3" borderId="30" xfId="0" applyNumberFormat="1" applyFont="1" applyFill="1" applyBorder="1" applyAlignment="1">
      <alignment horizontal="center" vertical="center"/>
    </xf>
    <xf numFmtId="3" fontId="15" fillId="3" borderId="27" xfId="0" applyNumberFormat="1" applyFont="1" applyFill="1" applyBorder="1" applyAlignment="1">
      <alignment horizontal="left" vertical="center" wrapText="1"/>
    </xf>
    <xf numFmtId="3" fontId="15" fillId="3" borderId="20" xfId="0" applyNumberFormat="1" applyFont="1" applyFill="1" applyBorder="1" applyAlignment="1">
      <alignment horizontal="center" vertical="center"/>
    </xf>
    <xf numFmtId="4" fontId="15" fillId="3" borderId="20" xfId="0" applyNumberFormat="1" applyFont="1" applyFill="1" applyBorder="1" applyAlignment="1">
      <alignment horizontal="center" vertical="center"/>
    </xf>
    <xf numFmtId="3" fontId="15" fillId="0" borderId="20" xfId="0" applyNumberFormat="1" applyFont="1" applyBorder="1" applyAlignment="1">
      <alignment horizontal="center" vertical="center"/>
    </xf>
    <xf numFmtId="4" fontId="15" fillId="3" borderId="19" xfId="0" applyNumberFormat="1" applyFont="1" applyFill="1" applyBorder="1" applyAlignment="1">
      <alignment horizontal="center" vertical="center"/>
    </xf>
    <xf numFmtId="3" fontId="15" fillId="2" borderId="25" xfId="0" applyNumberFormat="1" applyFont="1" applyFill="1" applyBorder="1" applyAlignment="1">
      <alignment horizontal="left" vertical="center"/>
    </xf>
    <xf numFmtId="0" fontId="15" fillId="2" borderId="1" xfId="0" applyFont="1" applyFill="1" applyBorder="1" applyAlignment="1">
      <alignment horizontal="center"/>
    </xf>
    <xf numFmtId="0" fontId="15" fillId="2" borderId="26" xfId="0" applyFont="1" applyFill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15" fillId="0" borderId="31" xfId="0" applyFont="1" applyBorder="1" applyAlignment="1">
      <alignment horizontal="center"/>
    </xf>
    <xf numFmtId="0" fontId="15" fillId="0" borderId="14" xfId="0" applyFont="1" applyBorder="1" applyAlignment="1">
      <alignment horizontal="center" wrapText="1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15" fillId="0" borderId="25" xfId="0" applyFont="1" applyBorder="1" applyAlignment="1">
      <alignment wrapText="1"/>
    </xf>
    <xf numFmtId="3" fontId="44" fillId="2" borderId="23" xfId="0" applyNumberFormat="1" applyFont="1" applyFill="1" applyBorder="1" applyAlignment="1">
      <alignment horizontal="center" vertical="center"/>
    </xf>
    <xf numFmtId="3" fontId="44" fillId="2" borderId="22" xfId="0" applyNumberFormat="1" applyFont="1" applyFill="1" applyBorder="1" applyAlignment="1">
      <alignment horizontal="center" vertical="center"/>
    </xf>
    <xf numFmtId="3" fontId="44" fillId="2" borderId="12" xfId="0" applyNumberFormat="1" applyFont="1" applyFill="1" applyBorder="1" applyAlignment="1">
      <alignment horizontal="center" vertical="center"/>
    </xf>
    <xf numFmtId="0" fontId="19" fillId="3" borderId="58" xfId="1" applyFont="1" applyFill="1" applyBorder="1" applyAlignment="1">
      <alignment textRotation="90"/>
    </xf>
    <xf numFmtId="0" fontId="19" fillId="3" borderId="54" xfId="1" applyFont="1" applyFill="1" applyBorder="1" applyAlignment="1">
      <alignment textRotation="90"/>
    </xf>
    <xf numFmtId="0" fontId="19" fillId="3" borderId="54" xfId="1" applyFont="1" applyFill="1" applyBorder="1" applyAlignment="1">
      <alignment textRotation="90" wrapText="1"/>
    </xf>
    <xf numFmtId="0" fontId="19" fillId="3" borderId="62" xfId="1" applyFont="1" applyFill="1" applyBorder="1" applyAlignment="1">
      <alignment textRotation="90"/>
    </xf>
    <xf numFmtId="3" fontId="44" fillId="2" borderId="44" xfId="0" applyNumberFormat="1" applyFont="1" applyFill="1" applyBorder="1" applyAlignment="1">
      <alignment horizontal="center" vertical="center"/>
    </xf>
    <xf numFmtId="3" fontId="44" fillId="2" borderId="13" xfId="0" applyNumberFormat="1" applyFont="1" applyFill="1" applyBorder="1" applyAlignment="1">
      <alignment horizontal="center" vertical="center"/>
    </xf>
    <xf numFmtId="3" fontId="44" fillId="2" borderId="22" xfId="0" applyNumberFormat="1" applyFont="1" applyFill="1" applyBorder="1" applyAlignment="1">
      <alignment horizontal="center" vertical="center"/>
    </xf>
    <xf numFmtId="3" fontId="44" fillId="2" borderId="23" xfId="0" applyNumberFormat="1" applyFont="1" applyFill="1" applyBorder="1" applyAlignment="1">
      <alignment horizontal="center" vertical="center"/>
    </xf>
    <xf numFmtId="0" fontId="44" fillId="3" borderId="47" xfId="0" applyFont="1" applyFill="1" applyBorder="1" applyAlignment="1">
      <alignment horizontal="center" vertical="center"/>
    </xf>
    <xf numFmtId="3" fontId="44" fillId="2" borderId="24" xfId="0" applyNumberFormat="1" applyFont="1" applyFill="1" applyBorder="1" applyAlignment="1">
      <alignment horizontal="center" vertical="center"/>
    </xf>
    <xf numFmtId="0" fontId="45" fillId="3" borderId="9" xfId="0" applyFont="1" applyFill="1" applyBorder="1" applyAlignment="1">
      <alignment horizontal="center" vertical="center"/>
    </xf>
    <xf numFmtId="0" fontId="45" fillId="2" borderId="40" xfId="0" applyFont="1" applyFill="1" applyBorder="1" applyAlignment="1">
      <alignment horizontal="center" vertical="center"/>
    </xf>
    <xf numFmtId="0" fontId="45" fillId="2" borderId="47" xfId="0" applyFont="1" applyFill="1" applyBorder="1" applyAlignment="1">
      <alignment horizontal="center" vertical="center"/>
    </xf>
    <xf numFmtId="3" fontId="44" fillId="2" borderId="48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horizontal="center" vertical="center"/>
    </xf>
    <xf numFmtId="3" fontId="44" fillId="2" borderId="58" xfId="0" applyNumberFormat="1" applyFont="1" applyFill="1" applyBorder="1" applyAlignment="1">
      <alignment horizontal="center" vertical="center"/>
    </xf>
    <xf numFmtId="3" fontId="44" fillId="2" borderId="46" xfId="0" applyNumberFormat="1" applyFont="1" applyFill="1" applyBorder="1" applyAlignment="1">
      <alignment horizontal="center" vertical="center"/>
    </xf>
    <xf numFmtId="3" fontId="44" fillId="2" borderId="12" xfId="0" applyNumberFormat="1" applyFont="1" applyFill="1" applyBorder="1" applyAlignment="1">
      <alignment horizontal="center" vertical="center"/>
    </xf>
    <xf numFmtId="3" fontId="44" fillId="2" borderId="54" xfId="0" applyNumberFormat="1" applyFont="1" applyFill="1" applyBorder="1" applyAlignment="1">
      <alignment horizontal="center" vertical="center"/>
    </xf>
    <xf numFmtId="3" fontId="44" fillId="3" borderId="48" xfId="0" applyNumberFormat="1" applyFont="1" applyFill="1" applyBorder="1" applyAlignment="1">
      <alignment horizontal="center" vertical="center"/>
    </xf>
    <xf numFmtId="3" fontId="44" fillId="2" borderId="40" xfId="0" applyNumberFormat="1" applyFont="1" applyFill="1" applyBorder="1" applyAlignment="1">
      <alignment horizontal="center" vertical="center"/>
    </xf>
    <xf numFmtId="3" fontId="44" fillId="2" borderId="47" xfId="0" applyNumberFormat="1" applyFont="1" applyFill="1" applyBorder="1" applyAlignment="1">
      <alignment horizontal="center" vertical="center"/>
    </xf>
    <xf numFmtId="3" fontId="44" fillId="2" borderId="65" xfId="0" applyNumberFormat="1" applyFont="1" applyFill="1" applyBorder="1" applyAlignment="1">
      <alignment horizontal="center" vertical="center"/>
    </xf>
    <xf numFmtId="0" fontId="44" fillId="3" borderId="14" xfId="0" applyFont="1" applyFill="1" applyBorder="1" applyAlignment="1">
      <alignment horizontal="center" vertical="center"/>
    </xf>
    <xf numFmtId="0" fontId="44" fillId="3" borderId="58" xfId="0" applyFont="1" applyFill="1" applyBorder="1" applyAlignment="1">
      <alignment horizontal="center" vertical="center"/>
    </xf>
    <xf numFmtId="3" fontId="44" fillId="3" borderId="40" xfId="0" applyNumberFormat="1" applyFont="1" applyFill="1" applyBorder="1" applyAlignment="1">
      <alignment horizontal="center" vertical="center"/>
    </xf>
    <xf numFmtId="3" fontId="44" fillId="3" borderId="65" xfId="0" applyNumberFormat="1" applyFont="1" applyFill="1" applyBorder="1" applyAlignment="1">
      <alignment horizontal="center" vertical="center"/>
    </xf>
    <xf numFmtId="3" fontId="44" fillId="3" borderId="58" xfId="0" applyNumberFormat="1" applyFont="1" applyFill="1" applyBorder="1" applyAlignment="1">
      <alignment horizontal="center" vertical="center"/>
    </xf>
    <xf numFmtId="3" fontId="45" fillId="3" borderId="48" xfId="0" applyNumberFormat="1" applyFont="1" applyFill="1" applyBorder="1" applyAlignment="1">
      <alignment horizontal="center" vertical="center"/>
    </xf>
    <xf numFmtId="3" fontId="45" fillId="3" borderId="65" xfId="0" applyNumberFormat="1" applyFont="1" applyFill="1" applyBorder="1" applyAlignment="1">
      <alignment horizontal="center" vertical="center"/>
    </xf>
    <xf numFmtId="3" fontId="44" fillId="3" borderId="56" xfId="0" applyNumberFormat="1" applyFont="1" applyFill="1" applyBorder="1" applyAlignment="1">
      <alignment horizontal="center" vertical="center"/>
    </xf>
    <xf numFmtId="3" fontId="44" fillId="2" borderId="11" xfId="0" applyNumberFormat="1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left" vertical="center" wrapText="1"/>
    </xf>
    <xf numFmtId="3" fontId="44" fillId="3" borderId="53" xfId="0" applyNumberFormat="1" applyFont="1" applyFill="1" applyBorder="1" applyAlignment="1">
      <alignment horizontal="center" vertical="center"/>
    </xf>
    <xf numFmtId="3" fontId="44" fillId="3" borderId="42" xfId="0" applyNumberFormat="1" applyFont="1" applyFill="1" applyBorder="1" applyAlignment="1">
      <alignment horizontal="center" vertical="center"/>
    </xf>
    <xf numFmtId="3" fontId="44" fillId="3" borderId="51" xfId="0" applyNumberFormat="1" applyFont="1" applyFill="1" applyBorder="1" applyAlignment="1">
      <alignment horizontal="center" vertical="center"/>
    </xf>
    <xf numFmtId="3" fontId="38" fillId="0" borderId="0" xfId="0" applyNumberFormat="1" applyFont="1" applyFill="1" applyBorder="1" applyAlignment="1">
      <alignment horizontal="left" vertical="center"/>
    </xf>
    <xf numFmtId="3" fontId="38" fillId="0" borderId="0" xfId="0" applyNumberFormat="1" applyFont="1" applyFill="1" applyBorder="1" applyAlignment="1">
      <alignment horizontal="center" vertical="center"/>
    </xf>
    <xf numFmtId="4" fontId="38" fillId="0" borderId="0" xfId="0" applyNumberFormat="1" applyFont="1" applyFill="1" applyBorder="1" applyAlignment="1">
      <alignment horizontal="center" vertical="center"/>
    </xf>
    <xf numFmtId="4" fontId="38" fillId="3" borderId="0" xfId="0" applyNumberFormat="1" applyFont="1" applyFill="1" applyBorder="1" applyAlignment="1">
      <alignment horizontal="center" vertical="center"/>
    </xf>
    <xf numFmtId="3" fontId="38" fillId="2" borderId="22" xfId="0" applyNumberFormat="1" applyFont="1" applyFill="1" applyBorder="1" applyAlignment="1">
      <alignment horizontal="left" vertical="center"/>
    </xf>
    <xf numFmtId="0" fontId="38" fillId="2" borderId="23" xfId="0" applyFont="1" applyFill="1" applyBorder="1" applyAlignment="1">
      <alignment horizontal="center"/>
    </xf>
    <xf numFmtId="0" fontId="38" fillId="2" borderId="24" xfId="0" applyFont="1" applyFill="1" applyBorder="1" applyAlignment="1">
      <alignment horizontal="center"/>
    </xf>
    <xf numFmtId="3" fontId="44" fillId="2" borderId="47" xfId="0" applyNumberFormat="1" applyFont="1" applyFill="1" applyBorder="1" applyAlignment="1">
      <alignment horizontal="center" vertical="center"/>
    </xf>
    <xf numFmtId="3" fontId="44" fillId="3" borderId="40" xfId="0" applyNumberFormat="1" applyFont="1" applyFill="1" applyBorder="1" applyAlignment="1">
      <alignment horizontal="center" vertical="center"/>
    </xf>
    <xf numFmtId="0" fontId="44" fillId="2" borderId="65" xfId="0" applyFont="1" applyFill="1" applyBorder="1" applyAlignment="1">
      <alignment horizontal="center" vertical="center"/>
    </xf>
    <xf numFmtId="0" fontId="13" fillId="3" borderId="51" xfId="0" applyFont="1" applyFill="1" applyBorder="1" applyAlignment="1">
      <alignment vertical="center"/>
    </xf>
    <xf numFmtId="0" fontId="45" fillId="2" borderId="53" xfId="0" applyFont="1" applyFill="1" applyBorder="1" applyAlignment="1">
      <alignment horizontal="center" vertical="center" wrapText="1"/>
    </xf>
    <xf numFmtId="0" fontId="19" fillId="3" borderId="14" xfId="1" applyFont="1" applyFill="1" applyBorder="1" applyAlignment="1">
      <alignment textRotation="90"/>
    </xf>
    <xf numFmtId="0" fontId="19" fillId="3" borderId="12" xfId="1" applyFont="1" applyFill="1" applyBorder="1" applyAlignment="1">
      <alignment textRotation="90"/>
    </xf>
    <xf numFmtId="0" fontId="19" fillId="3" borderId="12" xfId="1" applyFont="1" applyFill="1" applyBorder="1" applyAlignment="1">
      <alignment textRotation="90" wrapText="1"/>
    </xf>
    <xf numFmtId="0" fontId="19" fillId="3" borderId="13" xfId="1" applyFont="1" applyFill="1" applyBorder="1" applyAlignment="1">
      <alignment textRotation="90"/>
    </xf>
    <xf numFmtId="3" fontId="44" fillId="3" borderId="54" xfId="0" applyNumberFormat="1" applyFont="1" applyFill="1" applyBorder="1" applyAlignment="1">
      <alignment horizontal="center" vertical="center"/>
    </xf>
    <xf numFmtId="3" fontId="44" fillId="3" borderId="62" xfId="0" applyNumberFormat="1" applyFont="1" applyFill="1" applyBorder="1" applyAlignment="1">
      <alignment horizontal="center" vertical="center"/>
    </xf>
    <xf numFmtId="3" fontId="44" fillId="3" borderId="55" xfId="0" applyNumberFormat="1" applyFont="1" applyFill="1" applyBorder="1" applyAlignment="1">
      <alignment horizontal="center" vertical="center"/>
    </xf>
    <xf numFmtId="0" fontId="46" fillId="2" borderId="28" xfId="0" applyFont="1" applyFill="1" applyBorder="1" applyAlignment="1">
      <alignment vertical="center" wrapText="1"/>
    </xf>
    <xf numFmtId="3" fontId="19" fillId="2" borderId="77" xfId="0" applyNumberFormat="1" applyFont="1" applyFill="1" applyBorder="1" applyAlignment="1">
      <alignment horizontal="center" vertical="center" wrapText="1"/>
    </xf>
    <xf numFmtId="3" fontId="19" fillId="3" borderId="78" xfId="0" applyNumberFormat="1" applyFont="1" applyFill="1" applyBorder="1" applyAlignment="1">
      <alignment horizontal="center" vertical="center" wrapText="1"/>
    </xf>
    <xf numFmtId="3" fontId="17" fillId="2" borderId="16" xfId="0" applyNumberFormat="1" applyFont="1" applyFill="1" applyBorder="1" applyAlignment="1">
      <alignment horizontal="center" vertical="center" wrapText="1"/>
    </xf>
    <xf numFmtId="3" fontId="17" fillId="2" borderId="7" xfId="0" applyNumberFormat="1" applyFont="1" applyFill="1" applyBorder="1" applyAlignment="1">
      <alignment horizontal="center" vertical="center" wrapText="1"/>
    </xf>
    <xf numFmtId="3" fontId="17" fillId="2" borderId="24" xfId="0" applyNumberFormat="1" applyFont="1" applyFill="1" applyBorder="1" applyAlignment="1">
      <alignment horizontal="center" vertical="center" wrapText="1"/>
    </xf>
    <xf numFmtId="3" fontId="17" fillId="3" borderId="31" xfId="0" applyNumberFormat="1" applyFont="1" applyFill="1" applyBorder="1" applyAlignment="1">
      <alignment horizontal="center" vertical="center" wrapText="1"/>
    </xf>
    <xf numFmtId="3" fontId="17" fillId="2" borderId="59" xfId="0" applyNumberFormat="1" applyFont="1" applyFill="1" applyBorder="1" applyAlignment="1">
      <alignment horizontal="center" vertical="center" wrapText="1"/>
    </xf>
    <xf numFmtId="3" fontId="17" fillId="3" borderId="61" xfId="0" applyNumberFormat="1" applyFont="1" applyFill="1" applyBorder="1" applyAlignment="1">
      <alignment horizontal="center" vertical="center" wrapText="1"/>
    </xf>
    <xf numFmtId="3" fontId="17" fillId="2" borderId="76" xfId="0" applyNumberFormat="1" applyFont="1" applyFill="1" applyBorder="1" applyAlignment="1">
      <alignment horizontal="center" vertical="center" wrapText="1"/>
    </xf>
    <xf numFmtId="0" fontId="46" fillId="3" borderId="65" xfId="0" applyFont="1" applyFill="1" applyBorder="1" applyAlignment="1">
      <alignment horizontal="left" vertical="center" wrapText="1"/>
    </xf>
    <xf numFmtId="0" fontId="46" fillId="3" borderId="71" xfId="0" applyFont="1" applyFill="1" applyBorder="1" applyAlignment="1">
      <alignment horizontal="left" vertical="center" wrapText="1"/>
    </xf>
    <xf numFmtId="3" fontId="17" fillId="2" borderId="11" xfId="0" applyNumberFormat="1" applyFont="1" applyFill="1" applyBorder="1" applyAlignment="1">
      <alignment horizontal="center" vertical="center" wrapText="1"/>
    </xf>
    <xf numFmtId="3" fontId="17" fillId="3" borderId="12" xfId="0" applyNumberFormat="1" applyFont="1" applyFill="1" applyBorder="1" applyAlignment="1">
      <alignment horizontal="center" vertical="center" wrapText="1"/>
    </xf>
    <xf numFmtId="3" fontId="17" fillId="3" borderId="15" xfId="0" applyNumberFormat="1" applyFont="1" applyFill="1" applyBorder="1" applyAlignment="1">
      <alignment horizontal="center" vertical="center" wrapText="1"/>
    </xf>
    <xf numFmtId="0" fontId="13" fillId="3" borderId="49" xfId="0" applyFont="1" applyFill="1" applyBorder="1" applyAlignment="1">
      <alignment horizontal="center" vertical="center"/>
    </xf>
    <xf numFmtId="0" fontId="13" fillId="3" borderId="50" xfId="0" applyFont="1" applyFill="1" applyBorder="1" applyAlignment="1">
      <alignment horizontal="center" vertical="center"/>
    </xf>
    <xf numFmtId="0" fontId="13" fillId="3" borderId="51" xfId="0" applyFont="1" applyFill="1" applyBorder="1" applyAlignment="1">
      <alignment horizontal="center" vertical="center"/>
    </xf>
    <xf numFmtId="3" fontId="45" fillId="3" borderId="23" xfId="0" applyNumberFormat="1" applyFont="1" applyFill="1" applyBorder="1" applyAlignment="1">
      <alignment horizontal="center" vertical="center"/>
    </xf>
    <xf numFmtId="3" fontId="45" fillId="3" borderId="1" xfId="0" applyNumberFormat="1" applyFont="1" applyFill="1" applyBorder="1" applyAlignment="1">
      <alignment horizontal="center" vertical="center"/>
    </xf>
    <xf numFmtId="3" fontId="45" fillId="3" borderId="20" xfId="0" applyNumberFormat="1" applyFont="1" applyFill="1" applyBorder="1" applyAlignment="1">
      <alignment horizontal="center" vertical="center"/>
    </xf>
    <xf numFmtId="3" fontId="44" fillId="2" borderId="23" xfId="0" applyNumberFormat="1" applyFont="1" applyFill="1" applyBorder="1" applyAlignment="1">
      <alignment horizontal="center" vertical="center"/>
    </xf>
    <xf numFmtId="3" fontId="44" fillId="2" borderId="1" xfId="0" applyNumberFormat="1" applyFont="1" applyFill="1" applyBorder="1" applyAlignment="1">
      <alignment horizontal="center" vertical="center"/>
    </xf>
    <xf numFmtId="3" fontId="44" fillId="2" borderId="30" xfId="0" applyNumberFormat="1" applyFont="1" applyFill="1" applyBorder="1" applyAlignment="1">
      <alignment horizontal="center" vertical="center"/>
    </xf>
    <xf numFmtId="3" fontId="44" fillId="2" borderId="24" xfId="0" applyNumberFormat="1" applyFont="1" applyFill="1" applyBorder="1" applyAlignment="1">
      <alignment horizontal="center" vertical="center"/>
    </xf>
    <xf numFmtId="3" fontId="44" fillId="2" borderId="26" xfId="0" applyNumberFormat="1" applyFont="1" applyFill="1" applyBorder="1" applyAlignment="1">
      <alignment horizontal="center" vertical="center"/>
    </xf>
    <xf numFmtId="3" fontId="44" fillId="2" borderId="31" xfId="0" applyNumberFormat="1" applyFont="1" applyFill="1" applyBorder="1" applyAlignment="1">
      <alignment horizontal="center" vertical="center"/>
    </xf>
    <xf numFmtId="3" fontId="44" fillId="2" borderId="22" xfId="0" applyNumberFormat="1" applyFont="1" applyFill="1" applyBorder="1" applyAlignment="1">
      <alignment horizontal="center" vertical="center"/>
    </xf>
    <xf numFmtId="3" fontId="44" fillId="2" borderId="25" xfId="0" applyNumberFormat="1" applyFont="1" applyFill="1" applyBorder="1" applyAlignment="1">
      <alignment horizontal="center" vertical="center"/>
    </xf>
    <xf numFmtId="3" fontId="44" fillId="2" borderId="29" xfId="0" applyNumberFormat="1" applyFont="1" applyFill="1" applyBorder="1" applyAlignment="1">
      <alignment horizontal="center" vertical="center"/>
    </xf>
    <xf numFmtId="3" fontId="44" fillId="2" borderId="41" xfId="0" applyNumberFormat="1" applyFont="1" applyFill="1" applyBorder="1" applyAlignment="1">
      <alignment horizontal="center" vertical="center"/>
    </xf>
    <xf numFmtId="3" fontId="44" fillId="2" borderId="11" xfId="0" applyNumberFormat="1" applyFont="1" applyFill="1" applyBorder="1" applyAlignment="1">
      <alignment horizontal="center" vertical="center"/>
    </xf>
    <xf numFmtId="3" fontId="44" fillId="2" borderId="56" xfId="0" applyNumberFormat="1" applyFont="1" applyFill="1" applyBorder="1" applyAlignment="1">
      <alignment horizontal="center" vertical="center"/>
    </xf>
    <xf numFmtId="3" fontId="44" fillId="2" borderId="48" xfId="0" applyNumberFormat="1" applyFont="1" applyFill="1" applyBorder="1" applyAlignment="1">
      <alignment horizontal="center" vertical="center"/>
    </xf>
    <xf numFmtId="3" fontId="44" fillId="2" borderId="14" xfId="0" applyNumberFormat="1" applyFont="1" applyFill="1" applyBorder="1" applyAlignment="1">
      <alignment horizontal="center" vertical="center"/>
    </xf>
    <xf numFmtId="3" fontId="44" fillId="2" borderId="58" xfId="0" applyNumberFormat="1" applyFont="1" applyFill="1" applyBorder="1" applyAlignment="1">
      <alignment horizontal="center" vertical="center"/>
    </xf>
    <xf numFmtId="3" fontId="45" fillId="3" borderId="30" xfId="0" applyNumberFormat="1" applyFont="1" applyFill="1" applyBorder="1" applyAlignment="1">
      <alignment horizontal="center" vertical="center"/>
    </xf>
    <xf numFmtId="3" fontId="45" fillId="3" borderId="24" xfId="0" applyNumberFormat="1" applyFont="1" applyFill="1" applyBorder="1" applyAlignment="1">
      <alignment horizontal="center" vertical="center"/>
    </xf>
    <xf numFmtId="3" fontId="45" fillId="3" borderId="26" xfId="0" applyNumberFormat="1" applyFont="1" applyFill="1" applyBorder="1" applyAlignment="1">
      <alignment horizontal="center" vertical="center"/>
    </xf>
    <xf numFmtId="3" fontId="45" fillId="3" borderId="31" xfId="0" applyNumberFormat="1" applyFont="1" applyFill="1" applyBorder="1" applyAlignment="1">
      <alignment horizontal="center" vertical="center"/>
    </xf>
    <xf numFmtId="3" fontId="45" fillId="3" borderId="22" xfId="0" applyNumberFormat="1" applyFont="1" applyFill="1" applyBorder="1" applyAlignment="1">
      <alignment horizontal="center" vertical="center"/>
    </xf>
    <xf numFmtId="3" fontId="45" fillId="3" borderId="25" xfId="0" applyNumberFormat="1" applyFont="1" applyFill="1" applyBorder="1" applyAlignment="1">
      <alignment horizontal="center" vertical="center"/>
    </xf>
    <xf numFmtId="3" fontId="45" fillId="3" borderId="29" xfId="0" applyNumberFormat="1" applyFont="1" applyFill="1" applyBorder="1" applyAlignment="1">
      <alignment horizontal="center" vertical="center"/>
    </xf>
    <xf numFmtId="3" fontId="44" fillId="3" borderId="17" xfId="0" applyNumberFormat="1" applyFont="1" applyFill="1" applyBorder="1" applyAlignment="1">
      <alignment horizontal="center" vertical="center"/>
    </xf>
    <xf numFmtId="3" fontId="44" fillId="3" borderId="26" xfId="0" applyNumberFormat="1" applyFont="1" applyFill="1" applyBorder="1" applyAlignment="1">
      <alignment horizontal="center" vertical="center"/>
    </xf>
    <xf numFmtId="3" fontId="44" fillId="3" borderId="19" xfId="0" applyNumberFormat="1" applyFont="1" applyFill="1" applyBorder="1" applyAlignment="1">
      <alignment horizontal="center" vertical="center"/>
    </xf>
    <xf numFmtId="3" fontId="44" fillId="3" borderId="16" xfId="0" applyNumberFormat="1" applyFont="1" applyFill="1" applyBorder="1" applyAlignment="1">
      <alignment horizontal="center" vertical="center"/>
    </xf>
    <xf numFmtId="3" fontId="44" fillId="3" borderId="1" xfId="0" applyNumberFormat="1" applyFont="1" applyFill="1" applyBorder="1" applyAlignment="1">
      <alignment horizontal="center" vertical="center"/>
    </xf>
    <xf numFmtId="3" fontId="44" fillId="3" borderId="20" xfId="0" applyNumberFormat="1" applyFont="1" applyFill="1" applyBorder="1" applyAlignment="1">
      <alignment horizontal="center" vertical="center"/>
    </xf>
    <xf numFmtId="3" fontId="45" fillId="3" borderId="41" xfId="0" applyNumberFormat="1" applyFont="1" applyFill="1" applyBorder="1" applyAlignment="1">
      <alignment horizontal="center" vertical="center"/>
    </xf>
    <xf numFmtId="3" fontId="45" fillId="3" borderId="11" xfId="0" applyNumberFormat="1" applyFont="1" applyFill="1" applyBorder="1" applyAlignment="1">
      <alignment horizontal="center" vertical="center"/>
    </xf>
    <xf numFmtId="3" fontId="45" fillId="3" borderId="56" xfId="0" applyNumberFormat="1" applyFont="1" applyFill="1" applyBorder="1" applyAlignment="1">
      <alignment horizontal="center" vertical="center"/>
    </xf>
    <xf numFmtId="3" fontId="45" fillId="3" borderId="48" xfId="0" applyNumberFormat="1" applyFont="1" applyFill="1" applyBorder="1" applyAlignment="1">
      <alignment horizontal="center" vertical="center"/>
    </xf>
    <xf numFmtId="3" fontId="45" fillId="3" borderId="14" xfId="0" applyNumberFormat="1" applyFont="1" applyFill="1" applyBorder="1" applyAlignment="1">
      <alignment horizontal="center" vertical="center"/>
    </xf>
    <xf numFmtId="3" fontId="45" fillId="3" borderId="58" xfId="0" applyNumberFormat="1" applyFont="1" applyFill="1" applyBorder="1" applyAlignment="1">
      <alignment horizontal="center" vertical="center"/>
    </xf>
    <xf numFmtId="3" fontId="44" fillId="2" borderId="40" xfId="0" applyNumberFormat="1" applyFont="1" applyFill="1" applyBorder="1" applyAlignment="1">
      <alignment horizontal="center" vertical="center"/>
    </xf>
    <xf numFmtId="3" fontId="44" fillId="2" borderId="47" xfId="0" applyNumberFormat="1" applyFont="1" applyFill="1" applyBorder="1" applyAlignment="1">
      <alignment horizontal="center" vertical="center"/>
    </xf>
    <xf numFmtId="3" fontId="44" fillId="2" borderId="65" xfId="0" applyNumberFormat="1" applyFont="1" applyFill="1" applyBorder="1" applyAlignment="1">
      <alignment horizontal="center" vertical="center"/>
    </xf>
    <xf numFmtId="3" fontId="44" fillId="3" borderId="48" xfId="0" applyNumberFormat="1" applyFont="1" applyFill="1" applyBorder="1" applyAlignment="1">
      <alignment horizontal="center" vertical="center"/>
    </xf>
    <xf numFmtId="3" fontId="44" fillId="3" borderId="14" xfId="0" applyNumberFormat="1" applyFont="1" applyFill="1" applyBorder="1" applyAlignment="1">
      <alignment horizontal="center" vertical="center"/>
    </xf>
    <xf numFmtId="3" fontId="44" fillId="3" borderId="58" xfId="0" applyNumberFormat="1" applyFont="1" applyFill="1" applyBorder="1" applyAlignment="1">
      <alignment horizontal="center" vertical="center"/>
    </xf>
    <xf numFmtId="3" fontId="44" fillId="3" borderId="18" xfId="0" applyNumberFormat="1" applyFont="1" applyFill="1" applyBorder="1" applyAlignment="1">
      <alignment horizontal="center" vertical="center"/>
    </xf>
    <xf numFmtId="3" fontId="44" fillId="3" borderId="25" xfId="0" applyNumberFormat="1" applyFont="1" applyFill="1" applyBorder="1" applyAlignment="1">
      <alignment horizontal="center" vertical="center"/>
    </xf>
    <xf numFmtId="3" fontId="44" fillId="3" borderId="27" xfId="0" applyNumberFormat="1" applyFont="1" applyFill="1" applyBorder="1" applyAlignment="1">
      <alignment horizontal="center" vertical="center"/>
    </xf>
    <xf numFmtId="3" fontId="44" fillId="3" borderId="41" xfId="0" applyNumberFormat="1" applyFont="1" applyFill="1" applyBorder="1" applyAlignment="1">
      <alignment horizontal="center" vertical="center"/>
    </xf>
    <xf numFmtId="3" fontId="44" fillId="3" borderId="11" xfId="0" applyNumberFormat="1" applyFont="1" applyFill="1" applyBorder="1" applyAlignment="1">
      <alignment horizontal="center" vertical="center"/>
    </xf>
    <xf numFmtId="3" fontId="44" fillId="3" borderId="56" xfId="0" applyNumberFormat="1" applyFont="1" applyFill="1" applyBorder="1" applyAlignment="1">
      <alignment horizontal="center" vertical="center"/>
    </xf>
    <xf numFmtId="3" fontId="44" fillId="3" borderId="7" xfId="0" applyNumberFormat="1" applyFont="1" applyFill="1" applyBorder="1" applyAlignment="1">
      <alignment horizontal="center" vertical="center"/>
    </xf>
    <xf numFmtId="3" fontId="44" fillId="3" borderId="21" xfId="0" applyNumberFormat="1" applyFont="1" applyFill="1" applyBorder="1" applyAlignment="1">
      <alignment horizontal="center" vertical="center"/>
    </xf>
    <xf numFmtId="3" fontId="44" fillId="3" borderId="6" xfId="0" applyNumberFormat="1" applyFont="1" applyFill="1" applyBorder="1" applyAlignment="1">
      <alignment horizontal="center" vertical="center"/>
    </xf>
    <xf numFmtId="3" fontId="44" fillId="2" borderId="20" xfId="0" applyNumberFormat="1" applyFont="1" applyFill="1" applyBorder="1" applyAlignment="1">
      <alignment horizontal="center" vertical="center"/>
    </xf>
    <xf numFmtId="3" fontId="44" fillId="2" borderId="19" xfId="0" applyNumberFormat="1" applyFont="1" applyFill="1" applyBorder="1" applyAlignment="1">
      <alignment horizontal="center" vertical="center"/>
    </xf>
    <xf numFmtId="3" fontId="45" fillId="3" borderId="19" xfId="0" applyNumberFormat="1" applyFont="1" applyFill="1" applyBorder="1" applyAlignment="1">
      <alignment horizontal="center" vertical="center"/>
    </xf>
    <xf numFmtId="3" fontId="44" fillId="2" borderId="66" xfId="0" applyNumberFormat="1" applyFont="1" applyFill="1" applyBorder="1" applyAlignment="1">
      <alignment horizontal="center" vertical="center"/>
    </xf>
    <xf numFmtId="3" fontId="44" fillId="2" borderId="67" xfId="0" applyNumberFormat="1" applyFont="1" applyFill="1" applyBorder="1" applyAlignment="1">
      <alignment horizontal="center" vertical="center"/>
    </xf>
    <xf numFmtId="3" fontId="44" fillId="2" borderId="68" xfId="0" applyNumberFormat="1" applyFont="1" applyFill="1" applyBorder="1" applyAlignment="1">
      <alignment horizontal="center" vertical="center"/>
    </xf>
    <xf numFmtId="3" fontId="19" fillId="2" borderId="23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30" xfId="0" applyFont="1" applyFill="1" applyBorder="1" applyAlignment="1">
      <alignment horizontal="center" vertical="center"/>
    </xf>
    <xf numFmtId="3" fontId="19" fillId="2" borderId="24" xfId="0" applyNumberFormat="1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31" xfId="0" applyFont="1" applyFill="1" applyBorder="1" applyAlignment="1">
      <alignment horizontal="center" vertical="center"/>
    </xf>
    <xf numFmtId="3" fontId="19" fillId="2" borderId="77" xfId="0" applyNumberFormat="1" applyFont="1" applyFill="1" applyBorder="1" applyAlignment="1">
      <alignment horizontal="center" vertical="center"/>
    </xf>
    <xf numFmtId="0" fontId="19" fillId="2" borderId="38" xfId="0" applyFont="1" applyFill="1" applyBorder="1" applyAlignment="1">
      <alignment horizontal="center" vertical="center"/>
    </xf>
    <xf numFmtId="0" fontId="19" fillId="2" borderId="78" xfId="0" applyFont="1" applyFill="1" applyBorder="1" applyAlignment="1">
      <alignment horizontal="center" vertical="center"/>
    </xf>
    <xf numFmtId="3" fontId="19" fillId="2" borderId="22" xfId="0" applyNumberFormat="1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 vertical="center"/>
    </xf>
    <xf numFmtId="3" fontId="45" fillId="3" borderId="40" xfId="0" applyNumberFormat="1" applyFont="1" applyFill="1" applyBorder="1" applyAlignment="1">
      <alignment horizontal="center" vertical="center"/>
    </xf>
    <xf numFmtId="3" fontId="45" fillId="3" borderId="47" xfId="0" applyNumberFormat="1" applyFont="1" applyFill="1" applyBorder="1" applyAlignment="1">
      <alignment horizontal="center" vertical="center"/>
    </xf>
    <xf numFmtId="3" fontId="45" fillId="3" borderId="65" xfId="0" applyNumberFormat="1" applyFont="1" applyFill="1" applyBorder="1" applyAlignment="1">
      <alignment horizontal="center" vertical="center"/>
    </xf>
    <xf numFmtId="3" fontId="44" fillId="3" borderId="40" xfId="0" applyNumberFormat="1" applyFont="1" applyFill="1" applyBorder="1" applyAlignment="1">
      <alignment horizontal="center" vertical="center"/>
    </xf>
    <xf numFmtId="3" fontId="44" fillId="3" borderId="47" xfId="0" applyNumberFormat="1" applyFont="1" applyFill="1" applyBorder="1" applyAlignment="1">
      <alignment horizontal="center" vertical="center"/>
    </xf>
    <xf numFmtId="3" fontId="44" fillId="3" borderId="65" xfId="0" applyNumberFormat="1" applyFont="1" applyFill="1" applyBorder="1" applyAlignment="1">
      <alignment horizontal="center" vertical="center"/>
    </xf>
    <xf numFmtId="0" fontId="44" fillId="3" borderId="48" xfId="0" applyFont="1" applyFill="1" applyBorder="1" applyAlignment="1">
      <alignment horizontal="center" vertical="center"/>
    </xf>
    <xf numFmtId="0" fontId="44" fillId="3" borderId="14" xfId="0" applyFont="1" applyFill="1" applyBorder="1" applyAlignment="1">
      <alignment horizontal="center" vertical="center"/>
    </xf>
    <xf numFmtId="0" fontId="44" fillId="3" borderId="58" xfId="0" applyFont="1" applyFill="1" applyBorder="1" applyAlignment="1">
      <alignment horizontal="center" vertical="center"/>
    </xf>
    <xf numFmtId="3" fontId="19" fillId="2" borderId="66" xfId="0" applyNumberFormat="1" applyFont="1" applyFill="1" applyBorder="1" applyAlignment="1">
      <alignment horizontal="center" vertical="center"/>
    </xf>
    <xf numFmtId="0" fontId="19" fillId="2" borderId="67" xfId="0" applyFont="1" applyFill="1" applyBorder="1" applyAlignment="1">
      <alignment horizontal="center" vertical="center"/>
    </xf>
    <xf numFmtId="0" fontId="19" fillId="2" borderId="68" xfId="0" applyFont="1" applyFill="1" applyBorder="1" applyAlignment="1">
      <alignment horizontal="center" vertical="center"/>
    </xf>
    <xf numFmtId="0" fontId="44" fillId="3" borderId="24" xfId="0" applyFont="1" applyFill="1" applyBorder="1" applyAlignment="1">
      <alignment horizontal="center" vertical="center"/>
    </xf>
    <xf numFmtId="0" fontId="44" fillId="3" borderId="26" xfId="0" applyFont="1" applyFill="1" applyBorder="1" applyAlignment="1">
      <alignment horizontal="center" vertical="center"/>
    </xf>
    <xf numFmtId="0" fontId="44" fillId="3" borderId="31" xfId="0" applyFont="1" applyFill="1" applyBorder="1" applyAlignment="1">
      <alignment horizontal="center" vertical="center"/>
    </xf>
    <xf numFmtId="0" fontId="44" fillId="3" borderId="41" xfId="0" applyFont="1" applyFill="1" applyBorder="1" applyAlignment="1">
      <alignment horizontal="center" vertical="center"/>
    </xf>
    <xf numFmtId="0" fontId="44" fillId="3" borderId="11" xfId="0" applyFont="1" applyFill="1" applyBorder="1" applyAlignment="1">
      <alignment horizontal="center" vertical="center"/>
    </xf>
    <xf numFmtId="0" fontId="44" fillId="3" borderId="56" xfId="0" applyFont="1" applyFill="1" applyBorder="1" applyAlignment="1">
      <alignment horizontal="center" vertical="center"/>
    </xf>
    <xf numFmtId="3" fontId="44" fillId="3" borderId="77" xfId="0" applyNumberFormat="1" applyFont="1" applyFill="1" applyBorder="1" applyAlignment="1">
      <alignment horizontal="center" vertical="center"/>
    </xf>
    <xf numFmtId="3" fontId="44" fillId="3" borderId="79" xfId="0" applyNumberFormat="1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10" xfId="0" applyFont="1" applyFill="1" applyBorder="1" applyAlignment="1">
      <alignment horizontal="center" vertical="center"/>
    </xf>
    <xf numFmtId="0" fontId="44" fillId="3" borderId="53" xfId="0" applyFont="1" applyFill="1" applyBorder="1" applyAlignment="1">
      <alignment horizontal="center" vertical="center"/>
    </xf>
    <xf numFmtId="0" fontId="44" fillId="3" borderId="23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 vertical="center"/>
    </xf>
    <xf numFmtId="0" fontId="44" fillId="3" borderId="30" xfId="0" applyFont="1" applyFill="1" applyBorder="1" applyAlignment="1">
      <alignment horizontal="center" vertical="center"/>
    </xf>
    <xf numFmtId="3" fontId="44" fillId="3" borderId="23" xfId="0" applyNumberFormat="1" applyFont="1" applyFill="1" applyBorder="1" applyAlignment="1">
      <alignment horizontal="center" vertical="center"/>
    </xf>
    <xf numFmtId="3" fontId="44" fillId="3" borderId="22" xfId="0" applyNumberFormat="1" applyFont="1" applyFill="1" applyBorder="1" applyAlignment="1">
      <alignment horizontal="center" vertical="center"/>
    </xf>
    <xf numFmtId="3" fontId="44" fillId="3" borderId="29" xfId="0" applyNumberFormat="1" applyFont="1" applyFill="1" applyBorder="1" applyAlignment="1">
      <alignment horizontal="center" vertical="center"/>
    </xf>
    <xf numFmtId="3" fontId="44" fillId="3" borderId="24" xfId="0" applyNumberFormat="1" applyFont="1" applyFill="1" applyBorder="1" applyAlignment="1">
      <alignment horizontal="center" vertical="center"/>
    </xf>
    <xf numFmtId="3" fontId="44" fillId="3" borderId="30" xfId="0" applyNumberFormat="1" applyFont="1" applyFill="1" applyBorder="1" applyAlignment="1">
      <alignment horizontal="center" vertical="center"/>
    </xf>
    <xf numFmtId="3" fontId="44" fillId="3" borderId="31" xfId="0" applyNumberFormat="1" applyFont="1" applyFill="1" applyBorder="1" applyAlignment="1">
      <alignment horizontal="center" vertical="center"/>
    </xf>
    <xf numFmtId="3" fontId="45" fillId="3" borderId="27" xfId="0" applyNumberFormat="1" applyFont="1" applyFill="1" applyBorder="1" applyAlignment="1">
      <alignment horizontal="center" vertical="center"/>
    </xf>
    <xf numFmtId="0" fontId="44" fillId="3" borderId="22" xfId="0" applyFont="1" applyFill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/>
    </xf>
    <xf numFmtId="0" fontId="44" fillId="3" borderId="29" xfId="0" applyFont="1" applyFill="1" applyBorder="1" applyAlignment="1">
      <alignment horizontal="center" vertical="center"/>
    </xf>
    <xf numFmtId="0" fontId="44" fillId="2" borderId="9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44" fillId="2" borderId="53" xfId="0" applyFont="1" applyFill="1" applyBorder="1" applyAlignment="1">
      <alignment horizontal="center" vertical="center"/>
    </xf>
    <xf numFmtId="0" fontId="45" fillId="3" borderId="9" xfId="0" applyFont="1" applyFill="1" applyBorder="1" applyAlignment="1">
      <alignment horizontal="center" vertical="center"/>
    </xf>
    <xf numFmtId="0" fontId="45" fillId="3" borderId="10" xfId="0" applyFont="1" applyFill="1" applyBorder="1" applyAlignment="1">
      <alignment horizontal="center" vertical="center"/>
    </xf>
    <xf numFmtId="0" fontId="45" fillId="3" borderId="53" xfId="0" applyFont="1" applyFill="1" applyBorder="1" applyAlignment="1">
      <alignment horizontal="center" vertical="center"/>
    </xf>
    <xf numFmtId="0" fontId="45" fillId="2" borderId="40" xfId="0" applyFont="1" applyFill="1" applyBorder="1" applyAlignment="1">
      <alignment horizontal="center" vertical="center"/>
    </xf>
    <xf numFmtId="0" fontId="45" fillId="2" borderId="47" xfId="0" applyFont="1" applyFill="1" applyBorder="1" applyAlignment="1">
      <alignment horizontal="center" vertical="center"/>
    </xf>
    <xf numFmtId="0" fontId="45" fillId="2" borderId="65" xfId="0" applyFont="1" applyFill="1" applyBorder="1" applyAlignment="1">
      <alignment horizontal="center" vertical="center"/>
    </xf>
    <xf numFmtId="3" fontId="44" fillId="2" borderId="46" xfId="0" applyNumberFormat="1" applyFont="1" applyFill="1" applyBorder="1" applyAlignment="1">
      <alignment horizontal="center" vertical="center"/>
    </xf>
    <xf numFmtId="3" fontId="44" fillId="2" borderId="12" xfId="0" applyNumberFormat="1" applyFont="1" applyFill="1" applyBorder="1" applyAlignment="1">
      <alignment horizontal="center" vertical="center"/>
    </xf>
    <xf numFmtId="3" fontId="44" fillId="2" borderId="54" xfId="0" applyNumberFormat="1" applyFont="1" applyFill="1" applyBorder="1" applyAlignment="1">
      <alignment horizontal="center" vertical="center"/>
    </xf>
    <xf numFmtId="3" fontId="44" fillId="3" borderId="45" xfId="0" applyNumberFormat="1" applyFont="1" applyFill="1" applyBorder="1" applyAlignment="1">
      <alignment horizontal="center" vertical="center"/>
    </xf>
    <xf numFmtId="3" fontId="44" fillId="2" borderId="27" xfId="0" applyNumberFormat="1" applyFont="1" applyFill="1" applyBorder="1" applyAlignment="1">
      <alignment horizontal="center" vertical="center"/>
    </xf>
    <xf numFmtId="3" fontId="45" fillId="3" borderId="9" xfId="0" applyNumberFormat="1" applyFont="1" applyFill="1" applyBorder="1" applyAlignment="1">
      <alignment horizontal="center" vertical="center"/>
    </xf>
    <xf numFmtId="3" fontId="45" fillId="3" borderId="10" xfId="0" applyNumberFormat="1" applyFont="1" applyFill="1" applyBorder="1" applyAlignment="1">
      <alignment horizontal="center" vertical="center"/>
    </xf>
    <xf numFmtId="3" fontId="45" fillId="3" borderId="53" xfId="0" applyNumberFormat="1" applyFont="1" applyFill="1" applyBorder="1" applyAlignment="1">
      <alignment horizontal="center" vertical="center"/>
    </xf>
    <xf numFmtId="0" fontId="19" fillId="2" borderId="28" xfId="0" applyFont="1" applyFill="1" applyBorder="1" applyAlignment="1">
      <alignment horizontal="center" vertical="center"/>
    </xf>
    <xf numFmtId="0" fontId="19" fillId="2" borderId="75" xfId="0" applyFont="1" applyFill="1" applyBorder="1" applyAlignment="1">
      <alignment horizontal="center" vertical="center"/>
    </xf>
    <xf numFmtId="0" fontId="19" fillId="2" borderId="10" xfId="0" applyFont="1" applyFill="1" applyBorder="1" applyAlignment="1">
      <alignment horizontal="center" vertical="center"/>
    </xf>
    <xf numFmtId="0" fontId="19" fillId="2" borderId="74" xfId="0" applyFont="1" applyFill="1" applyBorder="1" applyAlignment="1">
      <alignment horizontal="center" vertical="center"/>
    </xf>
    <xf numFmtId="0" fontId="33" fillId="3" borderId="9" xfId="0" applyFont="1" applyFill="1" applyBorder="1" applyAlignment="1">
      <alignment horizontal="left" vertical="center" wrapText="1"/>
    </xf>
    <xf numFmtId="0" fontId="33" fillId="3" borderId="10" xfId="0" applyFont="1" applyFill="1" applyBorder="1" applyAlignment="1">
      <alignment horizontal="left" vertical="center" wrapText="1"/>
    </xf>
    <xf numFmtId="0" fontId="33" fillId="3" borderId="53" xfId="0" applyFont="1" applyFill="1" applyBorder="1" applyAlignment="1">
      <alignment horizontal="left" vertical="center" wrapText="1"/>
    </xf>
    <xf numFmtId="0" fontId="13" fillId="3" borderId="40" xfId="0" applyFont="1" applyFill="1" applyBorder="1" applyAlignment="1">
      <alignment horizontal="left" vertical="center" wrapText="1"/>
    </xf>
    <xf numFmtId="0" fontId="13" fillId="3" borderId="47" xfId="0" applyFont="1" applyFill="1" applyBorder="1" applyAlignment="1">
      <alignment horizontal="left" vertical="center" wrapText="1"/>
    </xf>
    <xf numFmtId="0" fontId="13" fillId="3" borderId="65" xfId="0" applyFont="1" applyFill="1" applyBorder="1" applyAlignment="1">
      <alignment horizontal="left" vertical="center" wrapText="1"/>
    </xf>
    <xf numFmtId="0" fontId="33" fillId="3" borderId="47" xfId="0" applyFont="1" applyFill="1" applyBorder="1" applyAlignment="1">
      <alignment horizontal="left" vertical="center" wrapText="1"/>
    </xf>
    <xf numFmtId="0" fontId="33" fillId="3" borderId="65" xfId="0" applyFont="1" applyFill="1" applyBorder="1" applyAlignment="1">
      <alignment horizontal="left" vertical="center" wrapText="1"/>
    </xf>
    <xf numFmtId="0" fontId="33" fillId="2" borderId="40" xfId="0" applyFont="1" applyFill="1" applyBorder="1" applyAlignment="1">
      <alignment horizontal="left" vertical="center" wrapText="1"/>
    </xf>
    <xf numFmtId="0" fontId="33" fillId="2" borderId="47" xfId="0" applyFont="1" applyFill="1" applyBorder="1" applyAlignment="1">
      <alignment horizontal="left" vertical="center" wrapText="1"/>
    </xf>
    <xf numFmtId="0" fontId="33" fillId="2" borderId="65" xfId="0" applyFont="1" applyFill="1" applyBorder="1" applyAlignment="1">
      <alignment horizontal="left" vertical="center" wrapText="1"/>
    </xf>
    <xf numFmtId="0" fontId="33" fillId="3" borderId="40" xfId="0" applyFont="1" applyFill="1" applyBorder="1" applyAlignment="1">
      <alignment horizontal="left" vertical="center" wrapText="1"/>
    </xf>
    <xf numFmtId="0" fontId="44" fillId="3" borderId="40" xfId="0" applyFont="1" applyFill="1" applyBorder="1" applyAlignment="1">
      <alignment horizontal="center" vertical="center"/>
    </xf>
    <xf numFmtId="0" fontId="44" fillId="3" borderId="47" xfId="0" applyFont="1" applyFill="1" applyBorder="1" applyAlignment="1">
      <alignment horizontal="center" vertical="center"/>
    </xf>
    <xf numFmtId="0" fontId="44" fillId="3" borderId="65" xfId="0" applyFont="1" applyFill="1" applyBorder="1" applyAlignment="1">
      <alignment horizontal="center" vertical="center"/>
    </xf>
    <xf numFmtId="0" fontId="33" fillId="2" borderId="9" xfId="0" applyFont="1" applyFill="1" applyBorder="1" applyAlignment="1">
      <alignment horizontal="left" vertical="center" wrapText="1"/>
    </xf>
    <xf numFmtId="0" fontId="33" fillId="2" borderId="10" xfId="0" applyFont="1" applyFill="1" applyBorder="1" applyAlignment="1">
      <alignment horizontal="left" vertical="center" wrapText="1"/>
    </xf>
    <xf numFmtId="0" fontId="33" fillId="2" borderId="53" xfId="0" applyFont="1" applyFill="1" applyBorder="1" applyAlignment="1">
      <alignment horizontal="left" vertical="center" wrapText="1"/>
    </xf>
    <xf numFmtId="0" fontId="18" fillId="2" borderId="40" xfId="0" applyFont="1" applyFill="1" applyBorder="1" applyAlignment="1">
      <alignment horizontal="left" vertical="center" wrapText="1"/>
    </xf>
    <xf numFmtId="0" fontId="18" fillId="2" borderId="47" xfId="0" applyFont="1" applyFill="1" applyBorder="1" applyAlignment="1">
      <alignment horizontal="left" vertical="center" wrapText="1"/>
    </xf>
    <xf numFmtId="0" fontId="18" fillId="2" borderId="65" xfId="0" applyFont="1" applyFill="1" applyBorder="1" applyAlignment="1">
      <alignment horizontal="left" vertical="center" wrapText="1"/>
    </xf>
    <xf numFmtId="0" fontId="35" fillId="3" borderId="40" xfId="0" applyFont="1" applyFill="1" applyBorder="1" applyAlignment="1">
      <alignment horizontal="center" vertical="center" wrapText="1"/>
    </xf>
    <xf numFmtId="0" fontId="35" fillId="3" borderId="47" xfId="0" applyFont="1" applyFill="1" applyBorder="1" applyAlignment="1">
      <alignment horizontal="center" vertical="center" wrapText="1"/>
    </xf>
    <xf numFmtId="0" fontId="35" fillId="3" borderId="65" xfId="0" applyFont="1" applyFill="1" applyBorder="1" applyAlignment="1">
      <alignment horizontal="center" vertical="center" wrapText="1"/>
    </xf>
    <xf numFmtId="0" fontId="13" fillId="3" borderId="40" xfId="0" applyFont="1" applyFill="1" applyBorder="1" applyAlignment="1">
      <alignment horizontal="center" vertical="center" wrapText="1"/>
    </xf>
    <xf numFmtId="0" fontId="13" fillId="3" borderId="47" xfId="0" applyFont="1" applyFill="1" applyBorder="1" applyAlignment="1">
      <alignment horizontal="center" vertical="center" wrapText="1"/>
    </xf>
    <xf numFmtId="0" fontId="13" fillId="3" borderId="65" xfId="0" applyFont="1" applyFill="1" applyBorder="1" applyAlignment="1">
      <alignment horizontal="center" vertical="center" wrapText="1"/>
    </xf>
    <xf numFmtId="0" fontId="13" fillId="3" borderId="49" xfId="1" applyFont="1" applyFill="1" applyBorder="1" applyAlignment="1">
      <alignment horizontal="center" vertical="center"/>
    </xf>
    <xf numFmtId="0" fontId="13" fillId="3" borderId="50" xfId="1" applyFont="1" applyFill="1" applyBorder="1" applyAlignment="1">
      <alignment horizontal="center" vertical="center"/>
    </xf>
    <xf numFmtId="0" fontId="13" fillId="3" borderId="51" xfId="1" applyFont="1" applyFill="1" applyBorder="1" applyAlignment="1">
      <alignment horizontal="center" vertical="center"/>
    </xf>
    <xf numFmtId="0" fontId="35" fillId="3" borderId="49" xfId="1" applyFont="1" applyFill="1" applyBorder="1" applyAlignment="1">
      <alignment horizontal="center" vertical="center"/>
    </xf>
    <xf numFmtId="0" fontId="35" fillId="3" borderId="50" xfId="1" applyFont="1" applyFill="1" applyBorder="1" applyAlignment="1">
      <alignment horizontal="center" vertical="center"/>
    </xf>
    <xf numFmtId="0" fontId="35" fillId="3" borderId="51" xfId="1" applyFont="1" applyFill="1" applyBorder="1" applyAlignment="1">
      <alignment horizontal="center" vertical="center"/>
    </xf>
    <xf numFmtId="3" fontId="44" fillId="2" borderId="44" xfId="0" applyNumberFormat="1" applyFont="1" applyFill="1" applyBorder="1" applyAlignment="1">
      <alignment horizontal="center" vertical="center"/>
    </xf>
    <xf numFmtId="3" fontId="44" fillId="2" borderId="13" xfId="0" applyNumberFormat="1" applyFont="1" applyFill="1" applyBorder="1" applyAlignment="1">
      <alignment horizontal="center" vertical="center"/>
    </xf>
    <xf numFmtId="3" fontId="44" fillId="2" borderId="62" xfId="0" applyNumberFormat="1" applyFont="1" applyFill="1" applyBorder="1" applyAlignment="1">
      <alignment horizontal="center" vertical="center"/>
    </xf>
    <xf numFmtId="0" fontId="45" fillId="2" borderId="9" xfId="0" applyFont="1" applyFill="1" applyBorder="1" applyAlignment="1">
      <alignment horizontal="center" vertical="center"/>
    </xf>
    <xf numFmtId="0" fontId="45" fillId="2" borderId="10" xfId="0" applyFont="1" applyFill="1" applyBorder="1" applyAlignment="1">
      <alignment horizontal="center" vertical="center"/>
    </xf>
    <xf numFmtId="0" fontId="45" fillId="2" borderId="53" xfId="0" applyFont="1" applyFill="1" applyBorder="1" applyAlignment="1">
      <alignment horizontal="center" vertical="center"/>
    </xf>
    <xf numFmtId="0" fontId="13" fillId="3" borderId="9" xfId="0" applyFont="1" applyFill="1" applyBorder="1" applyAlignment="1">
      <alignment horizontal="left" vertical="center" wrapText="1"/>
    </xf>
    <xf numFmtId="0" fontId="13" fillId="3" borderId="10" xfId="0" applyFont="1" applyFill="1" applyBorder="1" applyAlignment="1">
      <alignment horizontal="left" vertical="center" wrapText="1"/>
    </xf>
    <xf numFmtId="0" fontId="13" fillId="3" borderId="53" xfId="0" applyFont="1" applyFill="1" applyBorder="1" applyAlignment="1">
      <alignment horizontal="left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3" fillId="3" borderId="53" xfId="0" applyFont="1" applyFill="1" applyBorder="1" applyAlignment="1">
      <alignment horizontal="center" vertical="center" wrapText="1"/>
    </xf>
    <xf numFmtId="3" fontId="44" fillId="3" borderId="53" xfId="0" applyNumberFormat="1" applyFont="1" applyFill="1" applyBorder="1" applyAlignment="1">
      <alignment horizontal="center" vertical="center"/>
    </xf>
    <xf numFmtId="3" fontId="44" fillId="3" borderId="42" xfId="0" applyNumberFormat="1" applyFont="1" applyFill="1" applyBorder="1" applyAlignment="1">
      <alignment horizontal="center" vertical="center"/>
    </xf>
    <xf numFmtId="3" fontId="44" fillId="3" borderId="50" xfId="0" applyNumberFormat="1" applyFont="1" applyFill="1" applyBorder="1" applyAlignment="1">
      <alignment horizontal="center" vertical="center"/>
    </xf>
    <xf numFmtId="3" fontId="44" fillId="3" borderId="51" xfId="0" applyNumberFormat="1" applyFont="1" applyFill="1" applyBorder="1" applyAlignment="1">
      <alignment horizontal="center" vertical="center"/>
    </xf>
    <xf numFmtId="0" fontId="13" fillId="3" borderId="47" xfId="1" applyFont="1" applyFill="1" applyBorder="1" applyAlignment="1">
      <alignment horizontal="center" vertical="center" wrapText="1"/>
    </xf>
    <xf numFmtId="0" fontId="13" fillId="3" borderId="65" xfId="1" applyFont="1" applyFill="1" applyBorder="1" applyAlignment="1">
      <alignment horizontal="center" vertical="center" wrapText="1"/>
    </xf>
    <xf numFmtId="0" fontId="13" fillId="3" borderId="59" xfId="1" applyFont="1" applyFill="1" applyBorder="1" applyAlignment="1">
      <alignment horizontal="center" vertical="center"/>
    </xf>
    <xf numFmtId="0" fontId="13" fillId="3" borderId="60" xfId="1" applyFont="1" applyFill="1" applyBorder="1" applyAlignment="1">
      <alignment horizontal="center" vertical="center"/>
    </xf>
    <xf numFmtId="0" fontId="13" fillId="3" borderId="61" xfId="1" applyFont="1" applyFill="1" applyBorder="1" applyAlignment="1">
      <alignment horizontal="center" vertical="center"/>
    </xf>
    <xf numFmtId="0" fontId="13" fillId="3" borderId="42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left" vertical="center" wrapText="1"/>
    </xf>
    <xf numFmtId="0" fontId="35" fillId="3" borderId="53" xfId="1" applyFont="1" applyFill="1" applyBorder="1" applyAlignment="1">
      <alignment horizontal="center" vertical="center"/>
    </xf>
    <xf numFmtId="0" fontId="35" fillId="3" borderId="42" xfId="1" applyFont="1" applyFill="1" applyBorder="1" applyAlignment="1">
      <alignment horizontal="center" vertical="center"/>
    </xf>
    <xf numFmtId="0" fontId="35" fillId="3" borderId="57" xfId="1" applyFont="1" applyFill="1" applyBorder="1" applyAlignment="1">
      <alignment horizontal="center" vertical="center"/>
    </xf>
    <xf numFmtId="0" fontId="13" fillId="3" borderId="58" xfId="1" applyFont="1" applyFill="1" applyBorder="1" applyAlignment="1">
      <alignment horizontal="center" vertical="center"/>
    </xf>
    <xf numFmtId="0" fontId="13" fillId="3" borderId="54" xfId="1" applyFont="1" applyFill="1" applyBorder="1" applyAlignment="1">
      <alignment horizontal="center" vertical="center"/>
    </xf>
    <xf numFmtId="0" fontId="13" fillId="3" borderId="62" xfId="1" applyFont="1" applyFill="1" applyBorder="1" applyAlignment="1">
      <alignment horizontal="center" vertical="center"/>
    </xf>
    <xf numFmtId="0" fontId="13" fillId="3" borderId="40" xfId="1" applyFont="1" applyFill="1" applyBorder="1" applyAlignment="1">
      <alignment horizontal="center" vertical="center" wrapText="1"/>
    </xf>
    <xf numFmtId="0" fontId="13" fillId="3" borderId="42" xfId="0" applyFont="1" applyFill="1" applyBorder="1" applyAlignment="1">
      <alignment horizontal="left" vertical="center" wrapText="1"/>
    </xf>
    <xf numFmtId="0" fontId="13" fillId="3" borderId="63" xfId="1" applyFont="1" applyFill="1" applyBorder="1" applyAlignment="1">
      <alignment horizontal="center" vertical="center"/>
    </xf>
    <xf numFmtId="0" fontId="18" fillId="3" borderId="49" xfId="0" applyFont="1" applyFill="1" applyBorder="1" applyAlignment="1">
      <alignment horizontal="left" vertical="center" wrapText="1"/>
    </xf>
    <xf numFmtId="0" fontId="18" fillId="3" borderId="50" xfId="0" applyFont="1" applyFill="1" applyBorder="1" applyAlignment="1">
      <alignment horizontal="left" vertical="center" wrapText="1"/>
    </xf>
    <xf numFmtId="0" fontId="18" fillId="3" borderId="51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13" fillId="3" borderId="40" xfId="0" applyFont="1" applyFill="1" applyBorder="1" applyAlignment="1">
      <alignment horizontal="left" textRotation="90" wrapText="1"/>
    </xf>
    <xf numFmtId="0" fontId="13" fillId="3" borderId="47" xfId="0" applyFont="1" applyFill="1" applyBorder="1" applyAlignment="1">
      <alignment horizontal="left" textRotation="90" wrapText="1"/>
    </xf>
    <xf numFmtId="0" fontId="13" fillId="3" borderId="65" xfId="0" applyFont="1" applyFill="1" applyBorder="1" applyAlignment="1">
      <alignment horizontal="left" textRotation="90" wrapText="1"/>
    </xf>
    <xf numFmtId="0" fontId="18" fillId="3" borderId="9" xfId="0" applyFont="1" applyFill="1" applyBorder="1" applyAlignment="1">
      <alignment horizontal="left" vertical="center" wrapText="1"/>
    </xf>
    <xf numFmtId="0" fontId="18" fillId="3" borderId="3" xfId="0" applyFont="1" applyFill="1" applyBorder="1" applyAlignment="1">
      <alignment horizontal="left" vertical="center" wrapText="1"/>
    </xf>
    <xf numFmtId="0" fontId="18" fillId="3" borderId="5" xfId="0" applyFont="1" applyFill="1" applyBorder="1" applyAlignment="1">
      <alignment horizontal="left" vertical="center" wrapText="1"/>
    </xf>
    <xf numFmtId="0" fontId="18" fillId="3" borderId="53" xfId="0" applyFont="1" applyFill="1" applyBorder="1" applyAlignment="1">
      <alignment horizontal="left" vertical="center" wrapText="1"/>
    </xf>
    <xf numFmtId="0" fontId="18" fillId="3" borderId="42" xfId="0" applyFont="1" applyFill="1" applyBorder="1" applyAlignment="1">
      <alignment horizontal="left" vertical="center" wrapText="1"/>
    </xf>
    <xf numFmtId="0" fontId="18" fillId="3" borderId="57" xfId="0" applyFont="1" applyFill="1" applyBorder="1" applyAlignment="1">
      <alignment horizontal="left" vertical="center" wrapText="1"/>
    </xf>
    <xf numFmtId="0" fontId="2" fillId="3" borderId="0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9" xfId="0" applyFont="1" applyFill="1" applyBorder="1" applyAlignment="1">
      <alignment horizontal="center" vertical="center" wrapText="1"/>
    </xf>
    <xf numFmtId="0" fontId="4" fillId="0" borderId="30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0" fontId="12" fillId="0" borderId="36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12" fillId="0" borderId="23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34" xfId="0" applyFont="1" applyFill="1" applyBorder="1" applyAlignment="1">
      <alignment horizontal="center" vertical="center"/>
    </xf>
    <xf numFmtId="0" fontId="2" fillId="0" borderId="27" xfId="0" applyFont="1" applyFill="1" applyBorder="1" applyAlignment="1">
      <alignment horizontal="center" vertical="center" textRotation="90"/>
    </xf>
    <xf numFmtId="0" fontId="2" fillId="0" borderId="14" xfId="0" applyFont="1" applyFill="1" applyBorder="1" applyAlignment="1">
      <alignment horizontal="center" vertical="center" textRotation="90"/>
    </xf>
    <xf numFmtId="0" fontId="2" fillId="0" borderId="37" xfId="0" applyFont="1" applyFill="1" applyBorder="1" applyAlignment="1">
      <alignment horizontal="center" vertical="center" textRotation="90"/>
    </xf>
    <xf numFmtId="0" fontId="2" fillId="0" borderId="1" xfId="0" applyFont="1" applyFill="1" applyBorder="1" applyAlignment="1">
      <alignment horizontal="center" vertical="center"/>
    </xf>
    <xf numFmtId="0" fontId="2" fillId="0" borderId="36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0" fontId="2" fillId="0" borderId="24" xfId="0" applyFont="1" applyFill="1" applyBorder="1" applyAlignment="1">
      <alignment horizontal="center" vertical="center"/>
    </xf>
    <xf numFmtId="0" fontId="2" fillId="0" borderId="26" xfId="0" applyFont="1" applyFill="1" applyBorder="1" applyAlignment="1">
      <alignment horizontal="center" vertical="center"/>
    </xf>
    <xf numFmtId="0" fontId="2" fillId="0" borderId="3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 vertical="center" textRotation="90"/>
    </xf>
    <xf numFmtId="0" fontId="2" fillId="0" borderId="48" xfId="0" applyFont="1" applyFill="1" applyBorder="1" applyAlignment="1">
      <alignment horizontal="center" vertical="center" textRotation="90"/>
    </xf>
    <xf numFmtId="0" fontId="2" fillId="0" borderId="6" xfId="0" applyFont="1" applyFill="1" applyBorder="1" applyAlignment="1">
      <alignment horizontal="center" vertical="center"/>
    </xf>
    <xf numFmtId="0" fontId="12" fillId="0" borderId="23" xfId="0" quotePrefix="1" applyFont="1" applyFill="1" applyBorder="1" applyAlignment="1">
      <alignment horizontal="center" vertical="center"/>
    </xf>
    <xf numFmtId="0" fontId="11" fillId="0" borderId="22" xfId="1" applyFont="1" applyFill="1" applyBorder="1" applyAlignment="1">
      <alignment horizontal="center" vertical="center" wrapText="1"/>
    </xf>
    <xf numFmtId="0" fontId="11" fillId="0" borderId="23" xfId="1" applyFont="1" applyFill="1" applyBorder="1" applyAlignment="1">
      <alignment horizontal="center" vertical="center" wrapText="1"/>
    </xf>
    <xf numFmtId="0" fontId="11" fillId="0" borderId="24" xfId="1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left" textRotation="90" wrapText="1"/>
    </xf>
    <xf numFmtId="0" fontId="9" fillId="0" borderId="11" xfId="0" applyFont="1" applyFill="1" applyBorder="1" applyAlignment="1">
      <alignment horizontal="left" textRotation="90" wrapText="1"/>
    </xf>
    <xf numFmtId="0" fontId="9" fillId="0" borderId="56" xfId="0" applyFont="1" applyFill="1" applyBorder="1" applyAlignment="1">
      <alignment horizontal="left" textRotation="90" wrapText="1"/>
    </xf>
    <xf numFmtId="0" fontId="3" fillId="0" borderId="52" xfId="1" applyFont="1" applyFill="1" applyBorder="1" applyAlignment="1">
      <alignment horizontal="center" textRotation="89"/>
    </xf>
    <xf numFmtId="0" fontId="3" fillId="0" borderId="15" xfId="1" applyFont="1" applyFill="1" applyBorder="1" applyAlignment="1">
      <alignment horizontal="center" textRotation="89"/>
    </xf>
    <xf numFmtId="0" fontId="3" fillId="0" borderId="55" xfId="1" applyFont="1" applyFill="1" applyBorder="1" applyAlignment="1">
      <alignment horizontal="center" textRotation="89"/>
    </xf>
    <xf numFmtId="0" fontId="11" fillId="0" borderId="46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22" xfId="1" applyFont="1" applyFill="1" applyBorder="1" applyAlignment="1">
      <alignment horizontal="center" vertical="center"/>
    </xf>
    <xf numFmtId="0" fontId="11" fillId="0" borderId="23" xfId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 wrapText="1"/>
    </xf>
    <xf numFmtId="0" fontId="15" fillId="0" borderId="41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0" fontId="15" fillId="0" borderId="44" xfId="0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7" fillId="0" borderId="9" xfId="0" applyFont="1" applyFill="1" applyBorder="1" applyAlignment="1">
      <alignment horizontal="center" vertical="center" wrapText="1"/>
    </xf>
    <xf numFmtId="0" fontId="17" fillId="0" borderId="41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53" xfId="0" applyFont="1" applyFill="1" applyBorder="1" applyAlignment="1">
      <alignment horizontal="center" vertical="center" wrapText="1"/>
    </xf>
    <xf numFmtId="0" fontId="17" fillId="0" borderId="56" xfId="0" applyFont="1" applyFill="1" applyBorder="1" applyAlignment="1">
      <alignment horizontal="center" vertical="center" wrapText="1"/>
    </xf>
    <xf numFmtId="0" fontId="13" fillId="0" borderId="70" xfId="0" applyFont="1" applyFill="1" applyBorder="1" applyAlignment="1">
      <alignment horizontal="center" vertical="center"/>
    </xf>
    <xf numFmtId="0" fontId="13" fillId="0" borderId="67" xfId="0" applyFont="1" applyFill="1" applyBorder="1" applyAlignment="1">
      <alignment horizontal="center" vertical="center"/>
    </xf>
    <xf numFmtId="0" fontId="13" fillId="0" borderId="68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textRotation="90"/>
    </xf>
    <xf numFmtId="0" fontId="17" fillId="0" borderId="26" xfId="0" applyFont="1" applyFill="1" applyBorder="1" applyAlignment="1">
      <alignment horizontal="center" textRotation="90"/>
    </xf>
    <xf numFmtId="0" fontId="17" fillId="0" borderId="31" xfId="0" applyFont="1" applyFill="1" applyBorder="1" applyAlignment="1">
      <alignment horizontal="center" textRotation="90"/>
    </xf>
    <xf numFmtId="0" fontId="13" fillId="0" borderId="40" xfId="0" applyFont="1" applyFill="1" applyBorder="1" applyAlignment="1">
      <alignment horizontal="left" textRotation="90" wrapText="1"/>
    </xf>
    <xf numFmtId="0" fontId="13" fillId="0" borderId="47" xfId="0" applyFont="1" applyFill="1" applyBorder="1" applyAlignment="1">
      <alignment horizontal="left" textRotation="90" wrapText="1"/>
    </xf>
    <xf numFmtId="0" fontId="20" fillId="0" borderId="0" xfId="0" applyFont="1" applyFill="1" applyBorder="1" applyAlignment="1">
      <alignment horizontal="left" vertical="center" wrapText="1"/>
    </xf>
    <xf numFmtId="0" fontId="17" fillId="0" borderId="44" xfId="0" applyFont="1" applyFill="1" applyBorder="1" applyAlignment="1">
      <alignment horizontal="center" vertical="center" wrapText="1"/>
    </xf>
    <xf numFmtId="0" fontId="17" fillId="0" borderId="13" xfId="0" applyFont="1" applyFill="1" applyBorder="1" applyAlignment="1">
      <alignment horizontal="center" vertical="center" wrapText="1"/>
    </xf>
    <xf numFmtId="0" fontId="17" fillId="0" borderId="62" xfId="0" applyFont="1" applyFill="1" applyBorder="1" applyAlignment="1">
      <alignment horizontal="center" vertical="center" wrapText="1"/>
    </xf>
    <xf numFmtId="0" fontId="17" fillId="0" borderId="66" xfId="0" applyFont="1" applyFill="1" applyBorder="1" applyAlignment="1">
      <alignment horizontal="center" vertical="center"/>
    </xf>
    <xf numFmtId="0" fontId="17" fillId="0" borderId="67" xfId="0" applyFont="1" applyFill="1" applyBorder="1" applyAlignment="1">
      <alignment horizontal="center" vertical="center"/>
    </xf>
    <xf numFmtId="0" fontId="17" fillId="0" borderId="68" xfId="0" applyFont="1" applyFill="1" applyBorder="1" applyAlignment="1">
      <alignment horizontal="center" vertical="center"/>
    </xf>
    <xf numFmtId="3" fontId="17" fillId="0" borderId="22" xfId="0" applyNumberFormat="1" applyFont="1" applyFill="1" applyBorder="1" applyAlignment="1">
      <alignment horizontal="center" vertical="center"/>
    </xf>
    <xf numFmtId="3" fontId="17" fillId="0" borderId="25" xfId="0" applyNumberFormat="1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0" fontId="18" fillId="0" borderId="53" xfId="0" applyFont="1" applyFill="1" applyBorder="1" applyAlignment="1">
      <alignment horizontal="center" vertical="center"/>
    </xf>
    <xf numFmtId="0" fontId="18" fillId="0" borderId="42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textRotation="90"/>
    </xf>
    <xf numFmtId="0" fontId="17" fillId="0" borderId="11" xfId="0" applyFont="1" applyFill="1" applyBorder="1" applyAlignment="1">
      <alignment horizontal="center" textRotation="90"/>
    </xf>
    <xf numFmtId="0" fontId="17" fillId="0" borderId="53" xfId="0" applyFont="1" applyFill="1" applyBorder="1" applyAlignment="1">
      <alignment horizontal="center" textRotation="90"/>
    </xf>
    <xf numFmtId="0" fontId="17" fillId="0" borderId="56" xfId="0" applyFont="1" applyFill="1" applyBorder="1" applyAlignment="1">
      <alignment horizontal="center" textRotation="90"/>
    </xf>
    <xf numFmtId="0" fontId="17" fillId="0" borderId="9" xfId="0" applyFont="1" applyFill="1" applyBorder="1" applyAlignment="1">
      <alignment horizontal="center" vertical="center"/>
    </xf>
    <xf numFmtId="0" fontId="17" fillId="0" borderId="41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1" xfId="0" applyFont="1" applyFill="1" applyBorder="1" applyAlignment="1">
      <alignment horizontal="center" vertical="center"/>
    </xf>
    <xf numFmtId="0" fontId="17" fillId="0" borderId="53" xfId="0" applyFont="1" applyFill="1" applyBorder="1" applyAlignment="1">
      <alignment horizontal="center" vertical="center"/>
    </xf>
    <xf numFmtId="0" fontId="17" fillId="0" borderId="56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31" xfId="0" applyFont="1" applyFill="1" applyBorder="1" applyAlignment="1">
      <alignment horizontal="center" vertical="center"/>
    </xf>
    <xf numFmtId="0" fontId="13" fillId="0" borderId="18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25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29" xfId="0" applyFont="1" applyFill="1" applyBorder="1" applyAlignment="1">
      <alignment horizontal="center" vertical="center"/>
    </xf>
    <xf numFmtId="0" fontId="13" fillId="0" borderId="30" xfId="0" applyFont="1" applyFill="1" applyBorder="1" applyAlignment="1">
      <alignment horizontal="center" vertical="center"/>
    </xf>
    <xf numFmtId="0" fontId="13" fillId="0" borderId="39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left" vertical="center" wrapText="1"/>
    </xf>
    <xf numFmtId="0" fontId="17" fillId="0" borderId="3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0" borderId="42" xfId="0" applyFont="1" applyFill="1" applyBorder="1" applyAlignment="1">
      <alignment horizontal="center" vertical="center"/>
    </xf>
    <xf numFmtId="0" fontId="17" fillId="0" borderId="57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3" fontId="17" fillId="0" borderId="27" xfId="0" applyNumberFormat="1" applyFont="1" applyFill="1" applyBorder="1" applyAlignment="1">
      <alignment horizontal="center" vertical="center"/>
    </xf>
    <xf numFmtId="3" fontId="17" fillId="0" borderId="23" xfId="0" applyNumberFormat="1" applyFont="1" applyFill="1" applyBorder="1" applyAlignment="1">
      <alignment horizontal="center" vertical="center"/>
    </xf>
    <xf numFmtId="3" fontId="17" fillId="0" borderId="1" xfId="0" applyNumberFormat="1" applyFont="1" applyFill="1" applyBorder="1" applyAlignment="1">
      <alignment horizontal="center" vertical="center"/>
    </xf>
    <xf numFmtId="3" fontId="17" fillId="0" borderId="20" xfId="0" applyNumberFormat="1" applyFont="1" applyFill="1" applyBorder="1" applyAlignment="1">
      <alignment horizontal="center" vertical="center"/>
    </xf>
    <xf numFmtId="3" fontId="17" fillId="0" borderId="24" xfId="0" applyNumberFormat="1" applyFont="1" applyFill="1" applyBorder="1" applyAlignment="1">
      <alignment horizontal="center" vertical="center"/>
    </xf>
    <xf numFmtId="3" fontId="17" fillId="0" borderId="26" xfId="0" applyNumberFormat="1" applyFont="1" applyFill="1" applyBorder="1" applyAlignment="1">
      <alignment horizontal="center" vertical="center"/>
    </xf>
    <xf numFmtId="3" fontId="17" fillId="0" borderId="19" xfId="0" applyNumberFormat="1" applyFont="1" applyFill="1" applyBorder="1" applyAlignment="1">
      <alignment horizontal="center" vertical="center"/>
    </xf>
    <xf numFmtId="3" fontId="17" fillId="0" borderId="45" xfId="0" applyNumberFormat="1" applyFont="1" applyFill="1" applyBorder="1" applyAlignment="1">
      <alignment horizontal="center" vertical="center"/>
    </xf>
    <xf numFmtId="3" fontId="17" fillId="0" borderId="21" xfId="0" applyNumberFormat="1" applyFont="1" applyFill="1" applyBorder="1" applyAlignment="1">
      <alignment horizontal="center" vertical="center"/>
    </xf>
    <xf numFmtId="3" fontId="17" fillId="0" borderId="39" xfId="0" applyNumberFormat="1" applyFont="1" applyFill="1" applyBorder="1" applyAlignment="1">
      <alignment horizontal="center" vertical="center"/>
    </xf>
    <xf numFmtId="3" fontId="17" fillId="0" borderId="29" xfId="0" applyNumberFormat="1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17" fillId="0" borderId="42" xfId="0" applyFont="1" applyFill="1" applyBorder="1" applyAlignment="1">
      <alignment horizontal="center" vertical="center" wrapText="1"/>
    </xf>
    <xf numFmtId="3" fontId="17" fillId="0" borderId="3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center"/>
    </xf>
    <xf numFmtId="0" fontId="15" fillId="0" borderId="3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0" borderId="4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3" fontId="17" fillId="0" borderId="31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5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textRotation="90"/>
    </xf>
    <xf numFmtId="0" fontId="15" fillId="0" borderId="43" xfId="0" applyFont="1" applyFill="1" applyBorder="1" applyAlignment="1">
      <alignment horizontal="center" vertical="center" textRotation="90"/>
    </xf>
    <xf numFmtId="0" fontId="15" fillId="0" borderId="8" xfId="0" applyFont="1" applyFill="1" applyBorder="1" applyAlignment="1">
      <alignment horizontal="center" vertical="center" textRotation="90"/>
    </xf>
    <xf numFmtId="0" fontId="18" fillId="0" borderId="0" xfId="0" applyFont="1" applyFill="1" applyBorder="1" applyAlignment="1">
      <alignment horizontal="left" vertical="center"/>
    </xf>
    <xf numFmtId="0" fontId="17" fillId="0" borderId="70" xfId="0" applyFont="1" applyFill="1" applyBorder="1" applyAlignment="1">
      <alignment horizontal="center" vertical="center"/>
    </xf>
    <xf numFmtId="0" fontId="15" fillId="0" borderId="52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 wrapText="1"/>
    </xf>
    <xf numFmtId="0" fontId="15" fillId="0" borderId="55" xfId="0" applyFont="1" applyFill="1" applyBorder="1" applyAlignment="1">
      <alignment horizontal="center" vertical="center" wrapText="1"/>
    </xf>
    <xf numFmtId="3" fontId="17" fillId="0" borderId="18" xfId="0" applyNumberFormat="1" applyFont="1" applyFill="1" applyBorder="1" applyAlignment="1">
      <alignment horizontal="center" vertical="center"/>
    </xf>
    <xf numFmtId="3" fontId="17" fillId="0" borderId="7" xfId="0" applyNumberFormat="1" applyFont="1" applyFill="1" applyBorder="1" applyAlignment="1">
      <alignment horizontal="center" vertical="center"/>
    </xf>
    <xf numFmtId="0" fontId="17" fillId="0" borderId="40" xfId="0" applyFont="1" applyFill="1" applyBorder="1" applyAlignment="1">
      <alignment horizontal="center" vertical="center" textRotation="90"/>
    </xf>
    <xf numFmtId="0" fontId="17" fillId="0" borderId="47" xfId="0" applyFont="1" applyFill="1" applyBorder="1" applyAlignment="1">
      <alignment horizontal="center" vertical="center" textRotation="90"/>
    </xf>
    <xf numFmtId="0" fontId="17" fillId="0" borderId="4" xfId="0" applyFont="1" applyFill="1" applyBorder="1" applyAlignment="1">
      <alignment horizontal="center" vertical="center" textRotation="90"/>
    </xf>
    <xf numFmtId="0" fontId="17" fillId="0" borderId="57" xfId="0" applyFont="1" applyFill="1" applyBorder="1" applyAlignment="1">
      <alignment horizontal="center" vertical="center" textRotation="90"/>
    </xf>
    <xf numFmtId="3" fontId="17" fillId="0" borderId="66" xfId="0" applyNumberFormat="1" applyFont="1" applyFill="1" applyBorder="1" applyAlignment="1">
      <alignment horizontal="center" vertical="center" wrapText="1"/>
    </xf>
    <xf numFmtId="0" fontId="17" fillId="0" borderId="67" xfId="0" applyFont="1" applyFill="1" applyBorder="1" applyAlignment="1">
      <alignment horizontal="center" vertical="center" wrapText="1"/>
    </xf>
    <xf numFmtId="3" fontId="17" fillId="0" borderId="40" xfId="0" applyNumberFormat="1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65" xfId="0" applyFont="1" applyFill="1" applyBorder="1" applyAlignment="1">
      <alignment horizontal="center" vertical="center" wrapText="1"/>
    </xf>
    <xf numFmtId="0" fontId="13" fillId="0" borderId="59" xfId="1" applyFont="1" applyFill="1" applyBorder="1" applyAlignment="1">
      <alignment horizontal="center" vertical="center"/>
    </xf>
    <xf numFmtId="0" fontId="13" fillId="0" borderId="60" xfId="1" applyFont="1" applyFill="1" applyBorder="1" applyAlignment="1">
      <alignment horizontal="center" vertical="center"/>
    </xf>
    <xf numFmtId="0" fontId="13" fillId="0" borderId="61" xfId="1" applyFont="1" applyFill="1" applyBorder="1" applyAlignment="1">
      <alignment horizontal="center" vertical="center"/>
    </xf>
    <xf numFmtId="0" fontId="13" fillId="0" borderId="49" xfId="0" applyFont="1" applyFill="1" applyBorder="1" applyAlignment="1">
      <alignment horizontal="center" vertical="center"/>
    </xf>
    <xf numFmtId="0" fontId="13" fillId="0" borderId="50" xfId="0" applyFont="1" applyFill="1" applyBorder="1" applyAlignment="1">
      <alignment horizontal="center" vertical="center"/>
    </xf>
    <xf numFmtId="0" fontId="13" fillId="0" borderId="51" xfId="0" applyFont="1" applyFill="1" applyBorder="1" applyAlignment="1">
      <alignment horizontal="center" vertical="center"/>
    </xf>
    <xf numFmtId="0" fontId="13" fillId="0" borderId="48" xfId="0" applyFont="1" applyFill="1" applyBorder="1" applyAlignment="1">
      <alignment horizontal="left" textRotation="90" wrapText="1"/>
    </xf>
    <xf numFmtId="0" fontId="13" fillId="0" borderId="14" xfId="0" applyFont="1" applyFill="1" applyBorder="1" applyAlignment="1">
      <alignment horizontal="left" textRotation="90" wrapText="1"/>
    </xf>
    <xf numFmtId="0" fontId="18" fillId="0" borderId="9" xfId="0" applyFont="1" applyFill="1" applyBorder="1" applyAlignment="1">
      <alignment horizontal="left" vertical="center"/>
    </xf>
    <xf numFmtId="0" fontId="13" fillId="0" borderId="42" xfId="0" applyFont="1" applyFill="1" applyBorder="1" applyAlignment="1">
      <alignment horizontal="center" vertical="center" wrapText="1"/>
    </xf>
    <xf numFmtId="0" fontId="13" fillId="0" borderId="44" xfId="1" applyFont="1" applyFill="1" applyBorder="1" applyAlignment="1">
      <alignment horizontal="center" textRotation="90"/>
    </xf>
    <xf numFmtId="0" fontId="13" fillId="0" borderId="13" xfId="1" applyFont="1" applyFill="1" applyBorder="1" applyAlignment="1">
      <alignment horizontal="center" textRotation="90"/>
    </xf>
    <xf numFmtId="3" fontId="45" fillId="3" borderId="18" xfId="0" applyNumberFormat="1" applyFont="1" applyFill="1" applyBorder="1" applyAlignment="1">
      <alignment horizontal="center" vertical="center"/>
    </xf>
    <xf numFmtId="3" fontId="45" fillId="3" borderId="16" xfId="0" applyNumberFormat="1" applyFont="1" applyFill="1" applyBorder="1" applyAlignment="1">
      <alignment horizontal="center" vertical="center"/>
    </xf>
    <xf numFmtId="3" fontId="45" fillId="3" borderId="17" xfId="0" applyNumberFormat="1" applyFont="1" applyFill="1" applyBorder="1" applyAlignment="1">
      <alignment horizontal="center" vertical="center"/>
    </xf>
    <xf numFmtId="0" fontId="15" fillId="0" borderId="0" xfId="0" applyFont="1" applyBorder="1" applyAlignment="1">
      <alignment horizontal="left" vertical="center" wrapText="1"/>
    </xf>
    <xf numFmtId="0" fontId="39" fillId="2" borderId="49" xfId="0" applyFont="1" applyFill="1" applyBorder="1" applyAlignment="1">
      <alignment horizontal="center" vertical="center"/>
    </xf>
    <xf numFmtId="0" fontId="39" fillId="2" borderId="50" xfId="0" applyFont="1" applyFill="1" applyBorder="1" applyAlignment="1">
      <alignment horizontal="center" vertical="center"/>
    </xf>
    <xf numFmtId="0" fontId="39" fillId="2" borderId="51" xfId="0" applyFont="1" applyFill="1" applyBorder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5" fillId="0" borderId="18" xfId="0" applyFont="1" applyBorder="1" applyAlignment="1">
      <alignment horizontal="center" wrapText="1"/>
    </xf>
    <xf numFmtId="0" fontId="15" fillId="0" borderId="27" xfId="0" applyFont="1" applyBorder="1" applyAlignment="1">
      <alignment horizontal="center" wrapText="1"/>
    </xf>
    <xf numFmtId="0" fontId="15" fillId="0" borderId="16" xfId="0" applyFont="1" applyBorder="1" applyAlignment="1">
      <alignment horizontal="center"/>
    </xf>
    <xf numFmtId="0" fontId="15" fillId="0" borderId="17" xfId="0" applyFont="1" applyBorder="1" applyAlignment="1">
      <alignment horizontal="center"/>
    </xf>
    <xf numFmtId="0" fontId="26" fillId="2" borderId="59" xfId="1" applyFont="1" applyFill="1" applyBorder="1" applyAlignment="1">
      <alignment horizontal="center" vertical="center"/>
    </xf>
    <xf numFmtId="0" fontId="26" fillId="2" borderId="60" xfId="1" applyFont="1" applyFill="1" applyBorder="1" applyAlignment="1">
      <alignment horizontal="center" vertical="center"/>
    </xf>
    <xf numFmtId="0" fontId="26" fillId="2" borderId="61" xfId="1" applyFont="1" applyFill="1" applyBorder="1" applyAlignment="1">
      <alignment horizontal="center" vertical="center"/>
    </xf>
    <xf numFmtId="0" fontId="26" fillId="0" borderId="49" xfId="1" applyFont="1" applyFill="1" applyBorder="1" applyAlignment="1">
      <alignment horizontal="center" vertical="center"/>
    </xf>
    <xf numFmtId="0" fontId="26" fillId="0" borderId="50" xfId="1" applyFont="1" applyFill="1" applyBorder="1" applyAlignment="1">
      <alignment horizontal="center" vertical="center"/>
    </xf>
    <xf numFmtId="0" fontId="26" fillId="0" borderId="51" xfId="1" applyFont="1" applyFill="1" applyBorder="1" applyAlignment="1">
      <alignment horizontal="center" vertical="center"/>
    </xf>
    <xf numFmtId="0" fontId="26" fillId="0" borderId="49" xfId="1" applyFont="1" applyFill="1" applyBorder="1" applyAlignment="1">
      <alignment horizontal="center" vertical="center" wrapText="1"/>
    </xf>
    <xf numFmtId="0" fontId="26" fillId="0" borderId="50" xfId="1" applyFont="1" applyFill="1" applyBorder="1" applyAlignment="1">
      <alignment horizontal="center" vertical="center" wrapText="1"/>
    </xf>
    <xf numFmtId="0" fontId="26" fillId="0" borderId="51" xfId="1" applyFont="1" applyFill="1" applyBorder="1" applyAlignment="1">
      <alignment horizontal="center" vertical="center" wrapText="1"/>
    </xf>
    <xf numFmtId="0" fontId="25" fillId="0" borderId="0" xfId="1" applyFont="1" applyFill="1" applyAlignment="1">
      <alignment horizontal="center"/>
    </xf>
    <xf numFmtId="0" fontId="47" fillId="3" borderId="0" xfId="0" applyFont="1" applyFill="1" applyAlignment="1">
      <alignment vertical="center"/>
    </xf>
  </cellXfs>
  <cellStyles count="2">
    <cellStyle name="Обычный" xfId="0" builtinId="0"/>
    <cellStyle name="Обычный 2" xfId="1"/>
  </cellStyles>
  <dxfs count="17"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AFC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gif"/><Relationship Id="rId7" Type="http://schemas.openxmlformats.org/officeDocument/2006/relationships/image" Target="../media/image8.gif"/><Relationship Id="rId2" Type="http://schemas.openxmlformats.org/officeDocument/2006/relationships/image" Target="../media/image3.gif"/><Relationship Id="rId1" Type="http://schemas.openxmlformats.org/officeDocument/2006/relationships/image" Target="../media/image2.jpeg"/><Relationship Id="rId6" Type="http://schemas.openxmlformats.org/officeDocument/2006/relationships/image" Target="../media/image7.gif"/><Relationship Id="rId5" Type="http://schemas.openxmlformats.org/officeDocument/2006/relationships/image" Target="../media/image6.gif"/><Relationship Id="rId10" Type="http://schemas.openxmlformats.org/officeDocument/2006/relationships/image" Target="../media/image11.png"/><Relationship Id="rId4" Type="http://schemas.openxmlformats.org/officeDocument/2006/relationships/image" Target="../media/image5.gif"/><Relationship Id="rId9" Type="http://schemas.openxmlformats.org/officeDocument/2006/relationships/image" Target="../media/image10.gi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155864</xdr:colOff>
      <xdr:row>0</xdr:row>
      <xdr:rowOff>69273</xdr:rowOff>
    </xdr:from>
    <xdr:to>
      <xdr:col>15</xdr:col>
      <xdr:colOff>374939</xdr:colOff>
      <xdr:row>1</xdr:row>
      <xdr:rowOff>955098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5864" y="69273"/>
          <a:ext cx="15545666" cy="1232189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51954</xdr:colOff>
      <xdr:row>0</xdr:row>
      <xdr:rowOff>207818</xdr:rowOff>
    </xdr:from>
    <xdr:to>
      <xdr:col>17</xdr:col>
      <xdr:colOff>409575</xdr:colOff>
      <xdr:row>0</xdr:row>
      <xdr:rowOff>1440007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54" y="207818"/>
          <a:ext cx="15545666" cy="1232189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51955</xdr:colOff>
      <xdr:row>0</xdr:row>
      <xdr:rowOff>138546</xdr:rowOff>
    </xdr:from>
    <xdr:to>
      <xdr:col>22</xdr:col>
      <xdr:colOff>686666</xdr:colOff>
      <xdr:row>0</xdr:row>
      <xdr:rowOff>1370735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1955" y="138546"/>
          <a:ext cx="15545666" cy="123218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15570</xdr:colOff>
      <xdr:row>8</xdr:row>
      <xdr:rowOff>34124</xdr:rowOff>
    </xdr:from>
    <xdr:to>
      <xdr:col>4</xdr:col>
      <xdr:colOff>423093</xdr:colOff>
      <xdr:row>18</xdr:row>
      <xdr:rowOff>75537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03635" y="2510624"/>
          <a:ext cx="2171719" cy="1747630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213360</xdr:colOff>
      <xdr:row>3</xdr:row>
      <xdr:rowOff>563880</xdr:rowOff>
    </xdr:from>
    <xdr:to>
      <xdr:col>12</xdr:col>
      <xdr:colOff>68580</xdr:colOff>
      <xdr:row>7</xdr:row>
      <xdr:rowOff>209518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0960" y="1203960"/>
          <a:ext cx="1501140" cy="792613"/>
        </a:xfrm>
        <a:prstGeom prst="rect">
          <a:avLst/>
        </a:prstGeom>
      </xdr:spPr>
    </xdr:pic>
    <xdr:clientData/>
  </xdr:twoCellAnchor>
  <xdr:oneCellAnchor>
    <xdr:from>
      <xdr:col>6</xdr:col>
      <xdr:colOff>213360</xdr:colOff>
      <xdr:row>8</xdr:row>
      <xdr:rowOff>7620</xdr:rowOff>
    </xdr:from>
    <xdr:ext cx="1501140" cy="792613"/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0960" y="1935480"/>
          <a:ext cx="1501140" cy="792613"/>
        </a:xfrm>
        <a:prstGeom prst="rect">
          <a:avLst/>
        </a:prstGeom>
      </xdr:spPr>
    </xdr:pic>
    <xdr:clientData/>
  </xdr:oneCellAnchor>
  <xdr:twoCellAnchor editAs="oneCell">
    <xdr:from>
      <xdr:col>6</xdr:col>
      <xdr:colOff>160020</xdr:colOff>
      <xdr:row>15</xdr:row>
      <xdr:rowOff>4687</xdr:rowOff>
    </xdr:from>
    <xdr:to>
      <xdr:col>9</xdr:col>
      <xdr:colOff>12595</xdr:colOff>
      <xdr:row>16</xdr:row>
      <xdr:rowOff>23667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5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563" t="37681" r="32835"/>
        <a:stretch/>
      </xdr:blipFill>
      <xdr:spPr>
        <a:xfrm>
          <a:off x="160020" y="3220327"/>
          <a:ext cx="675534" cy="323779"/>
        </a:xfrm>
        <a:prstGeom prst="rect">
          <a:avLst/>
        </a:prstGeom>
      </xdr:spPr>
    </xdr:pic>
    <xdr:clientData/>
  </xdr:twoCellAnchor>
  <xdr:twoCellAnchor editAs="oneCell">
    <xdr:from>
      <xdr:col>8</xdr:col>
      <xdr:colOff>257547</xdr:colOff>
      <xdr:row>15</xdr:row>
      <xdr:rowOff>0</xdr:rowOff>
    </xdr:from>
    <xdr:to>
      <xdr:col>11</xdr:col>
      <xdr:colOff>164778</xdr:colOff>
      <xdr:row>16</xdr:row>
      <xdr:rowOff>38100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9293" t="43352" r="42151"/>
        <a:stretch/>
      </xdr:blipFill>
      <xdr:spPr>
        <a:xfrm>
          <a:off x="806187" y="3215640"/>
          <a:ext cx="730190" cy="342899"/>
        </a:xfrm>
        <a:prstGeom prst="rect">
          <a:avLst/>
        </a:prstGeom>
      </xdr:spPr>
    </xdr:pic>
    <xdr:clientData/>
  </xdr:twoCellAnchor>
  <xdr:twoCellAnchor editAs="oneCell">
    <xdr:from>
      <xdr:col>7</xdr:col>
      <xdr:colOff>129541</xdr:colOff>
      <xdr:row>17</xdr:row>
      <xdr:rowOff>106681</xdr:rowOff>
    </xdr:from>
    <xdr:to>
      <xdr:col>10</xdr:col>
      <xdr:colOff>182880</xdr:colOff>
      <xdr:row>18</xdr:row>
      <xdr:rowOff>322782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861" y="3810001"/>
          <a:ext cx="876300" cy="343984"/>
        </a:xfrm>
        <a:prstGeom prst="rect">
          <a:avLst/>
        </a:prstGeom>
      </xdr:spPr>
    </xdr:pic>
    <xdr:clientData/>
  </xdr:twoCellAnchor>
  <xdr:twoCellAnchor editAs="oneCell">
    <xdr:from>
      <xdr:col>8</xdr:col>
      <xdr:colOff>18221</xdr:colOff>
      <xdr:row>21</xdr:row>
      <xdr:rowOff>30810</xdr:rowOff>
    </xdr:from>
    <xdr:to>
      <xdr:col>9</xdr:col>
      <xdr:colOff>229925</xdr:colOff>
      <xdr:row>21</xdr:row>
      <xdr:rowOff>410901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2754" t="34718" r="36437" b="27820"/>
        <a:stretch/>
      </xdr:blipFill>
      <xdr:spPr>
        <a:xfrm>
          <a:off x="4076699" y="4230093"/>
          <a:ext cx="476747" cy="380091"/>
        </a:xfrm>
        <a:prstGeom prst="rect">
          <a:avLst/>
        </a:prstGeom>
      </xdr:spPr>
    </xdr:pic>
    <xdr:clientData/>
  </xdr:twoCellAnchor>
  <xdr:twoCellAnchor editAs="oneCell">
    <xdr:from>
      <xdr:col>7</xdr:col>
      <xdr:colOff>217005</xdr:colOff>
      <xdr:row>24</xdr:row>
      <xdr:rowOff>16235</xdr:rowOff>
    </xdr:from>
    <xdr:to>
      <xdr:col>9</xdr:col>
      <xdr:colOff>117945</xdr:colOff>
      <xdr:row>24</xdr:row>
      <xdr:rowOff>384817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091" t="35395" r="38830" b="30367"/>
        <a:stretch/>
      </xdr:blipFill>
      <xdr:spPr>
        <a:xfrm>
          <a:off x="4010440" y="5018931"/>
          <a:ext cx="431027" cy="368582"/>
        </a:xfrm>
        <a:prstGeom prst="rect">
          <a:avLst/>
        </a:prstGeom>
      </xdr:spPr>
    </xdr:pic>
    <xdr:clientData/>
  </xdr:twoCellAnchor>
  <xdr:twoCellAnchor editAs="oneCell">
    <xdr:from>
      <xdr:col>0</xdr:col>
      <xdr:colOff>564542</xdr:colOff>
      <xdr:row>21</xdr:row>
      <xdr:rowOff>125566</xdr:rowOff>
    </xdr:from>
    <xdr:to>
      <xdr:col>4</xdr:col>
      <xdr:colOff>342237</xdr:colOff>
      <xdr:row>27</xdr:row>
      <xdr:rowOff>315678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64542" y="4391109"/>
          <a:ext cx="2129956" cy="17472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150412</xdr:colOff>
      <xdr:row>27</xdr:row>
      <xdr:rowOff>41082</xdr:rowOff>
    </xdr:from>
    <xdr:to>
      <xdr:col>9</xdr:col>
      <xdr:colOff>196132</xdr:colOff>
      <xdr:row>27</xdr:row>
      <xdr:rowOff>403800</xdr:rowOff>
    </xdr:to>
    <xdr:pic>
      <xdr:nvPicPr>
        <xdr:cNvPr id="37" name="Рисунок 36" descr="C:\Users\н_маркет_бабенкоас\AppData\Local\Microsoft\Windows\Temporary Internet Files\Content.Outlook\9G9LVK7L\IMG_9890.gif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 flipH="1">
          <a:off x="3943847" y="5872039"/>
          <a:ext cx="575807" cy="3627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251460</xdr:colOff>
      <xdr:row>0</xdr:row>
      <xdr:rowOff>0</xdr:rowOff>
    </xdr:from>
    <xdr:to>
      <xdr:col>1</xdr:col>
      <xdr:colOff>473612</xdr:colOff>
      <xdr:row>0</xdr:row>
      <xdr:rowOff>334773</xdr:rowOff>
    </xdr:to>
    <xdr:pic>
      <xdr:nvPicPr>
        <xdr:cNvPr id="40" name="Рисунок 102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" y="0"/>
          <a:ext cx="831752" cy="334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1746249</xdr:colOff>
      <xdr:row>0</xdr:row>
      <xdr:rowOff>111125</xdr:rowOff>
    </xdr:from>
    <xdr:to>
      <xdr:col>21</xdr:col>
      <xdr:colOff>1079500</xdr:colOff>
      <xdr:row>1</xdr:row>
      <xdr:rowOff>1276926</xdr:rowOff>
    </xdr:to>
    <xdr:pic>
      <xdr:nvPicPr>
        <xdr:cNvPr id="6" name="Picture 3" descr="выбор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6249" y="111125"/>
          <a:ext cx="20320001" cy="15150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1095375</xdr:colOff>
      <xdr:row>0</xdr:row>
      <xdr:rowOff>127000</xdr:rowOff>
    </xdr:from>
    <xdr:to>
      <xdr:col>22</xdr:col>
      <xdr:colOff>365125</xdr:colOff>
      <xdr:row>0</xdr:row>
      <xdr:rowOff>1689966</xdr:rowOff>
    </xdr:to>
    <xdr:pic>
      <xdr:nvPicPr>
        <xdr:cNvPr id="4" name="Picture 3" descr="выбор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5375" y="127000"/>
          <a:ext cx="21177250" cy="1562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111125</xdr:rowOff>
    </xdr:from>
    <xdr:to>
      <xdr:col>25</xdr:col>
      <xdr:colOff>1714500</xdr:colOff>
      <xdr:row>0</xdr:row>
      <xdr:rowOff>1555750</xdr:rowOff>
    </xdr:to>
    <xdr:pic>
      <xdr:nvPicPr>
        <xdr:cNvPr id="4" name="Picture 3" descr="выбор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11125"/>
          <a:ext cx="19558000" cy="1444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100853</xdr:colOff>
      <xdr:row>0</xdr:row>
      <xdr:rowOff>67237</xdr:rowOff>
    </xdr:from>
    <xdr:to>
      <xdr:col>18</xdr:col>
      <xdr:colOff>593911</xdr:colOff>
      <xdr:row>0</xdr:row>
      <xdr:rowOff>1187953</xdr:rowOff>
    </xdr:to>
    <xdr:pic>
      <xdr:nvPicPr>
        <xdr:cNvPr id="5" name="Picture 3" descr="выбор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853" y="67237"/>
          <a:ext cx="15441705" cy="1120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1000126</xdr:colOff>
      <xdr:row>0</xdr:row>
      <xdr:rowOff>222250</xdr:rowOff>
    </xdr:from>
    <xdr:to>
      <xdr:col>25</xdr:col>
      <xdr:colOff>277345</xdr:colOff>
      <xdr:row>1</xdr:row>
      <xdr:rowOff>44010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00126" y="222250"/>
          <a:ext cx="10255249" cy="536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7"/>
  <sheetViews>
    <sheetView view="pageBreakPreview" zoomScale="55" zoomScaleNormal="160" zoomScaleSheetLayoutView="55" workbookViewId="0">
      <pane xSplit="1" ySplit="5" topLeftCell="H6" activePane="bottomRight" state="frozen"/>
      <selection pane="topRight" activeCell="B1" sqref="B1"/>
      <selection pane="bottomLeft" activeCell="A6" sqref="A6"/>
      <selection pane="bottomRight" activeCell="E3" sqref="E3:X3"/>
    </sheetView>
  </sheetViews>
  <sheetFormatPr defaultColWidth="9.42578125" defaultRowHeight="20.25"/>
  <cols>
    <col min="1" max="1" width="51" style="318" customWidth="1"/>
    <col min="2" max="2" width="32.5703125" style="318" customWidth="1"/>
    <col min="3" max="3" width="12.5703125" style="324" hidden="1" customWidth="1"/>
    <col min="4" max="4" width="15.28515625" style="324" customWidth="1"/>
    <col min="5" max="5" width="12.42578125" style="324" customWidth="1"/>
    <col min="6" max="6" width="12" style="324" customWidth="1"/>
    <col min="7" max="8" width="11.7109375" style="324" customWidth="1"/>
    <col min="9" max="9" width="12.140625" style="324" customWidth="1"/>
    <col min="10" max="10" width="11.42578125" style="324" customWidth="1"/>
    <col min="11" max="14" width="11.7109375" style="324" customWidth="1"/>
    <col min="15" max="15" width="12.85546875" style="324" customWidth="1"/>
    <col min="16" max="16" width="12.7109375" style="324" customWidth="1"/>
    <col min="17" max="19" width="11.7109375" style="324" customWidth="1"/>
    <col min="20" max="20" width="19" style="324" customWidth="1"/>
    <col min="21" max="21" width="18.5703125" style="324" customWidth="1"/>
    <col min="22" max="22" width="18.5703125" style="330" customWidth="1"/>
    <col min="23" max="23" width="20.5703125" style="324" customWidth="1"/>
    <col min="24" max="24" width="15.7109375" style="324" customWidth="1"/>
    <col min="25" max="16384" width="9.42578125" style="40"/>
  </cols>
  <sheetData>
    <row r="1" spans="1:24" s="83" customFormat="1" ht="27.75" customHeight="1">
      <c r="A1" s="316"/>
      <c r="B1" s="316"/>
      <c r="C1" s="328"/>
      <c r="D1" s="328"/>
      <c r="E1" s="328"/>
      <c r="F1" s="328"/>
      <c r="G1" s="328"/>
      <c r="H1" s="328"/>
      <c r="I1" s="328"/>
      <c r="J1" s="328"/>
      <c r="K1" s="326"/>
      <c r="L1" s="326"/>
      <c r="M1" s="326"/>
      <c r="N1" s="326"/>
      <c r="O1" s="326"/>
      <c r="P1" s="326"/>
      <c r="Q1" s="329"/>
      <c r="R1" s="329"/>
      <c r="S1" s="329"/>
      <c r="T1" s="329"/>
      <c r="U1" s="328"/>
      <c r="V1" s="317"/>
      <c r="W1" s="326"/>
      <c r="X1" s="326"/>
    </row>
    <row r="2" spans="1:24" s="83" customFormat="1" ht="85.5" customHeight="1" thickBot="1">
      <c r="A2" s="327"/>
      <c r="B2" s="327"/>
      <c r="C2" s="327"/>
      <c r="D2" s="327"/>
      <c r="E2" s="326"/>
      <c r="F2" s="326"/>
      <c r="G2" s="326"/>
      <c r="H2" s="326"/>
      <c r="I2" s="329"/>
      <c r="J2" s="329"/>
      <c r="K2" s="326"/>
      <c r="L2" s="326"/>
      <c r="M2" s="326"/>
      <c r="N2" s="326"/>
      <c r="O2" s="326"/>
      <c r="P2" s="326"/>
      <c r="Q2" s="329"/>
      <c r="R2" s="329"/>
      <c r="S2" s="329"/>
      <c r="T2" s="329"/>
      <c r="U2" s="328"/>
      <c r="V2" s="317"/>
      <c r="W2" s="328"/>
      <c r="X2" s="192" t="s">
        <v>350</v>
      </c>
    </row>
    <row r="3" spans="1:24" ht="57" customHeight="1" thickBot="1">
      <c r="A3" s="745" t="s">
        <v>236</v>
      </c>
      <c r="B3" s="745" t="s">
        <v>154</v>
      </c>
      <c r="C3" s="748" t="s">
        <v>155</v>
      </c>
      <c r="D3" s="748" t="s">
        <v>156</v>
      </c>
      <c r="E3" s="594" t="s">
        <v>20</v>
      </c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  <c r="X3" s="596"/>
    </row>
    <row r="4" spans="1:24" ht="56.25" customHeight="1" thickBot="1">
      <c r="A4" s="746"/>
      <c r="B4" s="746"/>
      <c r="C4" s="749"/>
      <c r="D4" s="749"/>
      <c r="E4" s="754" t="s">
        <v>223</v>
      </c>
      <c r="F4" s="755"/>
      <c r="G4" s="755"/>
      <c r="H4" s="755"/>
      <c r="I4" s="755"/>
      <c r="J4" s="756"/>
      <c r="K4" s="751" t="s">
        <v>0</v>
      </c>
      <c r="L4" s="752"/>
      <c r="M4" s="752"/>
      <c r="N4" s="752"/>
      <c r="O4" s="752"/>
      <c r="P4" s="753"/>
      <c r="Q4" s="751" t="s">
        <v>268</v>
      </c>
      <c r="R4" s="752"/>
      <c r="S4" s="753"/>
      <c r="T4" s="333" t="s">
        <v>203</v>
      </c>
      <c r="U4" s="333" t="s">
        <v>202</v>
      </c>
      <c r="V4" s="336" t="s">
        <v>2</v>
      </c>
      <c r="W4" s="334" t="s">
        <v>199</v>
      </c>
      <c r="X4" s="332" t="s">
        <v>256</v>
      </c>
    </row>
    <row r="5" spans="1:24" ht="136.5" customHeight="1" thickBot="1">
      <c r="A5" s="747"/>
      <c r="B5" s="747"/>
      <c r="C5" s="750"/>
      <c r="D5" s="750"/>
      <c r="E5" s="523" t="s">
        <v>9</v>
      </c>
      <c r="F5" s="524" t="s">
        <v>143</v>
      </c>
      <c r="G5" s="525" t="s">
        <v>204</v>
      </c>
      <c r="H5" s="525" t="s">
        <v>205</v>
      </c>
      <c r="I5" s="524" t="s">
        <v>10</v>
      </c>
      <c r="J5" s="526" t="s">
        <v>5</v>
      </c>
      <c r="K5" s="368" t="s">
        <v>9</v>
      </c>
      <c r="L5" s="369" t="s">
        <v>143</v>
      </c>
      <c r="M5" s="370" t="s">
        <v>204</v>
      </c>
      <c r="N5" s="370" t="s">
        <v>205</v>
      </c>
      <c r="O5" s="369" t="s">
        <v>10</v>
      </c>
      <c r="P5" s="371" t="s">
        <v>5</v>
      </c>
      <c r="Q5" s="372" t="s">
        <v>275</v>
      </c>
      <c r="R5" s="373" t="s">
        <v>269</v>
      </c>
      <c r="S5" s="374" t="s">
        <v>270</v>
      </c>
      <c r="T5" s="375"/>
      <c r="U5" s="375"/>
      <c r="V5" s="376"/>
      <c r="W5" s="335"/>
      <c r="X5" s="377"/>
    </row>
    <row r="6" spans="1:24" ht="69.75" customHeight="1" thickBot="1">
      <c r="A6" s="448" t="s">
        <v>294</v>
      </c>
      <c r="B6" s="449" t="s">
        <v>248</v>
      </c>
      <c r="C6" s="450">
        <v>48</v>
      </c>
      <c r="D6" s="450">
        <v>100</v>
      </c>
      <c r="E6" s="451">
        <v>1490.9968500000002</v>
      </c>
      <c r="F6" s="452">
        <v>1616.3232750000002</v>
      </c>
      <c r="G6" s="452">
        <v>1621.4913750000003</v>
      </c>
      <c r="H6" s="452">
        <v>1708.0570500000001</v>
      </c>
      <c r="I6" s="452">
        <v>1708.0570500000001</v>
      </c>
      <c r="J6" s="453">
        <v>1854.6962700000001</v>
      </c>
      <c r="K6" s="418">
        <v>1746.99756</v>
      </c>
      <c r="L6" s="454">
        <v>1953.8788500000003</v>
      </c>
      <c r="M6" s="454">
        <v>1925.6677650000001</v>
      </c>
      <c r="N6" s="454">
        <v>2115.8313750000002</v>
      </c>
      <c r="O6" s="454">
        <v>2115.8313750000002</v>
      </c>
      <c r="P6" s="455">
        <v>2219.2720199999999</v>
      </c>
      <c r="Q6" s="418">
        <v>2009.2561650000002</v>
      </c>
      <c r="R6" s="456">
        <v>2433.4672950000004</v>
      </c>
      <c r="S6" s="457">
        <v>2215.0926000000004</v>
      </c>
      <c r="T6" s="455">
        <v>2061.4989150000006</v>
      </c>
      <c r="U6" s="417">
        <v>2389.5833850000004</v>
      </c>
      <c r="V6" s="455">
        <v>2612.1375000000003</v>
      </c>
      <c r="W6" s="417">
        <v>2612.1375000000003</v>
      </c>
      <c r="X6" s="458" t="s">
        <v>111</v>
      </c>
    </row>
    <row r="7" spans="1:24" ht="22.5" customHeight="1">
      <c r="A7" s="727" t="s">
        <v>291</v>
      </c>
      <c r="B7" s="339" t="s">
        <v>276</v>
      </c>
      <c r="C7" s="270">
        <v>1</v>
      </c>
      <c r="D7" s="717">
        <v>80</v>
      </c>
      <c r="E7" s="619">
        <v>1067.1441165000001</v>
      </c>
      <c r="F7" s="597">
        <v>1232.4390540000004</v>
      </c>
      <c r="G7" s="597">
        <v>1162.3540005000002</v>
      </c>
      <c r="H7" s="597">
        <v>1281.3663555000001</v>
      </c>
      <c r="I7" s="597">
        <v>1281.3663555000001</v>
      </c>
      <c r="J7" s="616">
        <v>1375.2538800000002</v>
      </c>
      <c r="K7" s="619">
        <v>2433.3180300000004</v>
      </c>
      <c r="L7" s="597">
        <v>2433.3180300000004</v>
      </c>
      <c r="M7" s="597">
        <v>2433.3180300000004</v>
      </c>
      <c r="N7" s="597">
        <v>2433.3180300000004</v>
      </c>
      <c r="O7" s="597">
        <v>2433.3180300000004</v>
      </c>
      <c r="P7" s="616">
        <v>2433.3180300000004</v>
      </c>
      <c r="Q7" s="619">
        <v>2798.91777</v>
      </c>
      <c r="R7" s="597">
        <v>2798.91777</v>
      </c>
      <c r="S7" s="616">
        <v>2798.91777</v>
      </c>
      <c r="T7" s="628">
        <v>2433.3180300000004</v>
      </c>
      <c r="U7" s="631">
        <v>2571.2388900000001</v>
      </c>
      <c r="V7" s="631">
        <v>3249.4</v>
      </c>
      <c r="W7" s="631">
        <v>3249.4</v>
      </c>
      <c r="X7" s="667" t="s">
        <v>111</v>
      </c>
    </row>
    <row r="8" spans="1:24" s="247" customFormat="1" ht="22.5" customHeight="1">
      <c r="A8" s="728"/>
      <c r="B8" s="340" t="s">
        <v>277</v>
      </c>
      <c r="C8" s="271">
        <v>1</v>
      </c>
      <c r="D8" s="718"/>
      <c r="E8" s="620"/>
      <c r="F8" s="598"/>
      <c r="G8" s="598"/>
      <c r="H8" s="598"/>
      <c r="I8" s="598"/>
      <c r="J8" s="617"/>
      <c r="K8" s="620"/>
      <c r="L8" s="598"/>
      <c r="M8" s="598"/>
      <c r="N8" s="598"/>
      <c r="O8" s="598"/>
      <c r="P8" s="617"/>
      <c r="Q8" s="620"/>
      <c r="R8" s="598"/>
      <c r="S8" s="617"/>
      <c r="T8" s="629"/>
      <c r="U8" s="632"/>
      <c r="V8" s="632"/>
      <c r="W8" s="632"/>
      <c r="X8" s="668"/>
    </row>
    <row r="9" spans="1:24" s="247" customFormat="1" ht="22.5" customHeight="1">
      <c r="A9" s="728"/>
      <c r="B9" s="340" t="s">
        <v>278</v>
      </c>
      <c r="C9" s="271">
        <v>1</v>
      </c>
      <c r="D9" s="718"/>
      <c r="E9" s="620"/>
      <c r="F9" s="598"/>
      <c r="G9" s="598"/>
      <c r="H9" s="598"/>
      <c r="I9" s="598"/>
      <c r="J9" s="617"/>
      <c r="K9" s="620"/>
      <c r="L9" s="598"/>
      <c r="M9" s="598"/>
      <c r="N9" s="598"/>
      <c r="O9" s="598"/>
      <c r="P9" s="617"/>
      <c r="Q9" s="620"/>
      <c r="R9" s="598"/>
      <c r="S9" s="617"/>
      <c r="T9" s="629"/>
      <c r="U9" s="632"/>
      <c r="V9" s="632"/>
      <c r="W9" s="632"/>
      <c r="X9" s="668"/>
    </row>
    <row r="10" spans="1:24" s="247" customFormat="1" ht="22.5" customHeight="1">
      <c r="A10" s="728"/>
      <c r="B10" s="340" t="s">
        <v>282</v>
      </c>
      <c r="C10" s="271">
        <v>1</v>
      </c>
      <c r="D10" s="718"/>
      <c r="E10" s="620"/>
      <c r="F10" s="598"/>
      <c r="G10" s="598"/>
      <c r="H10" s="598"/>
      <c r="I10" s="598"/>
      <c r="J10" s="617"/>
      <c r="K10" s="620"/>
      <c r="L10" s="598"/>
      <c r="M10" s="598"/>
      <c r="N10" s="598"/>
      <c r="O10" s="598"/>
      <c r="P10" s="617"/>
      <c r="Q10" s="620"/>
      <c r="R10" s="598"/>
      <c r="S10" s="617"/>
      <c r="T10" s="629"/>
      <c r="U10" s="632"/>
      <c r="V10" s="632"/>
      <c r="W10" s="632"/>
      <c r="X10" s="668"/>
    </row>
    <row r="11" spans="1:24" s="247" customFormat="1" ht="22.5" customHeight="1">
      <c r="A11" s="728"/>
      <c r="B11" s="340" t="s">
        <v>279</v>
      </c>
      <c r="C11" s="271">
        <v>1</v>
      </c>
      <c r="D11" s="718"/>
      <c r="E11" s="620"/>
      <c r="F11" s="598"/>
      <c r="G11" s="598"/>
      <c r="H11" s="598"/>
      <c r="I11" s="598"/>
      <c r="J11" s="617"/>
      <c r="K11" s="620"/>
      <c r="L11" s="598"/>
      <c r="M11" s="598"/>
      <c r="N11" s="598"/>
      <c r="O11" s="598"/>
      <c r="P11" s="617"/>
      <c r="Q11" s="620"/>
      <c r="R11" s="598"/>
      <c r="S11" s="617"/>
      <c r="T11" s="629"/>
      <c r="U11" s="632"/>
      <c r="V11" s="632"/>
      <c r="W11" s="632"/>
      <c r="X11" s="668"/>
    </row>
    <row r="12" spans="1:24" s="247" customFormat="1" ht="22.5" customHeight="1" thickBot="1">
      <c r="A12" s="729"/>
      <c r="B12" s="338" t="s">
        <v>280</v>
      </c>
      <c r="C12" s="272">
        <v>1</v>
      </c>
      <c r="D12" s="719"/>
      <c r="E12" s="621"/>
      <c r="F12" s="615"/>
      <c r="G12" s="615"/>
      <c r="H12" s="615"/>
      <c r="I12" s="615"/>
      <c r="J12" s="618"/>
      <c r="K12" s="621"/>
      <c r="L12" s="615"/>
      <c r="M12" s="615"/>
      <c r="N12" s="615"/>
      <c r="O12" s="615"/>
      <c r="P12" s="618"/>
      <c r="Q12" s="621"/>
      <c r="R12" s="615"/>
      <c r="S12" s="618"/>
      <c r="T12" s="630"/>
      <c r="U12" s="633"/>
      <c r="V12" s="633"/>
      <c r="W12" s="633"/>
      <c r="X12" s="669"/>
    </row>
    <row r="13" spans="1:24" s="247" customFormat="1" ht="25.5" customHeight="1">
      <c r="A13" s="732" t="s">
        <v>333</v>
      </c>
      <c r="B13" s="459" t="s">
        <v>150</v>
      </c>
      <c r="C13" s="460">
        <v>12</v>
      </c>
      <c r="D13" s="703">
        <v>80</v>
      </c>
      <c r="E13" s="606">
        <v>969.15000000000009</v>
      </c>
      <c r="F13" s="600">
        <v>1120.3991400000002</v>
      </c>
      <c r="G13" s="600">
        <v>1057.3500000000001</v>
      </c>
      <c r="H13" s="600">
        <v>1165.5</v>
      </c>
      <c r="I13" s="600">
        <v>1164.8785049999999</v>
      </c>
      <c r="J13" s="603">
        <v>1250.2308</v>
      </c>
      <c r="K13" s="606">
        <v>2213.0028900000007</v>
      </c>
      <c r="L13" s="600">
        <v>2213.0028900000007</v>
      </c>
      <c r="M13" s="600">
        <v>2213.0028900000007</v>
      </c>
      <c r="N13" s="600">
        <v>2213.0028900000007</v>
      </c>
      <c r="O13" s="600">
        <v>2213.0028900000007</v>
      </c>
      <c r="P13" s="603">
        <v>2213.0028900000007</v>
      </c>
      <c r="Q13" s="606">
        <v>2544.2219249999998</v>
      </c>
      <c r="R13" s="600">
        <v>2544.2219249999998</v>
      </c>
      <c r="S13" s="603">
        <v>2544.2219249999998</v>
      </c>
      <c r="T13" s="609">
        <v>2213.0028900000007</v>
      </c>
      <c r="U13" s="612">
        <v>2337.340635</v>
      </c>
      <c r="V13" s="612">
        <v>2953.805085</v>
      </c>
      <c r="W13" s="612">
        <v>2953.805085</v>
      </c>
      <c r="X13" s="634" t="s">
        <v>111</v>
      </c>
    </row>
    <row r="14" spans="1:24" s="247" customFormat="1" ht="25.5" customHeight="1">
      <c r="A14" s="733"/>
      <c r="B14" s="461" t="s">
        <v>151</v>
      </c>
      <c r="C14" s="462">
        <v>12</v>
      </c>
      <c r="D14" s="704"/>
      <c r="E14" s="607"/>
      <c r="F14" s="601"/>
      <c r="G14" s="601"/>
      <c r="H14" s="601"/>
      <c r="I14" s="601"/>
      <c r="J14" s="604"/>
      <c r="K14" s="607"/>
      <c r="L14" s="601"/>
      <c r="M14" s="601"/>
      <c r="N14" s="601"/>
      <c r="O14" s="601"/>
      <c r="P14" s="604"/>
      <c r="Q14" s="607"/>
      <c r="R14" s="601"/>
      <c r="S14" s="604"/>
      <c r="T14" s="610"/>
      <c r="U14" s="613"/>
      <c r="V14" s="613"/>
      <c r="W14" s="613"/>
      <c r="X14" s="635"/>
    </row>
    <row r="15" spans="1:24" ht="25.5" customHeight="1" thickBot="1">
      <c r="A15" s="734"/>
      <c r="B15" s="463" t="s">
        <v>152</v>
      </c>
      <c r="C15" s="464">
        <v>18</v>
      </c>
      <c r="D15" s="705"/>
      <c r="E15" s="608"/>
      <c r="F15" s="602"/>
      <c r="G15" s="602"/>
      <c r="H15" s="602"/>
      <c r="I15" s="602"/>
      <c r="J15" s="605"/>
      <c r="K15" s="608"/>
      <c r="L15" s="602"/>
      <c r="M15" s="602"/>
      <c r="N15" s="602"/>
      <c r="O15" s="602"/>
      <c r="P15" s="605"/>
      <c r="Q15" s="608"/>
      <c r="R15" s="602"/>
      <c r="S15" s="605"/>
      <c r="T15" s="611"/>
      <c r="U15" s="614"/>
      <c r="V15" s="614"/>
      <c r="W15" s="614"/>
      <c r="X15" s="636"/>
    </row>
    <row r="16" spans="1:24" ht="27" customHeight="1">
      <c r="A16" s="730" t="s">
        <v>334</v>
      </c>
      <c r="B16" s="445" t="s">
        <v>150</v>
      </c>
      <c r="C16" s="274">
        <v>12</v>
      </c>
      <c r="D16" s="707">
        <v>60</v>
      </c>
      <c r="E16" s="640">
        <v>799.05000000000007</v>
      </c>
      <c r="F16" s="625">
        <v>967.05000000000007</v>
      </c>
      <c r="G16" s="625">
        <v>921.94410000000005</v>
      </c>
      <c r="H16" s="625">
        <v>1097.4348</v>
      </c>
      <c r="I16" s="625">
        <v>1097.4348</v>
      </c>
      <c r="J16" s="622">
        <v>1127.0952000000002</v>
      </c>
      <c r="K16" s="640">
        <v>1482.6492450000001</v>
      </c>
      <c r="L16" s="625">
        <v>1482.6492450000001</v>
      </c>
      <c r="M16" s="625">
        <v>1482.6492450000001</v>
      </c>
      <c r="N16" s="625">
        <v>1482.6492450000001</v>
      </c>
      <c r="O16" s="625">
        <v>1482.6492450000001</v>
      </c>
      <c r="P16" s="622">
        <v>1482.6492450000001</v>
      </c>
      <c r="Q16" s="640">
        <v>1705.2033600000002</v>
      </c>
      <c r="R16" s="625">
        <v>1705.2033600000002</v>
      </c>
      <c r="S16" s="622">
        <v>1705.2033600000002</v>
      </c>
      <c r="T16" s="644">
        <v>1482.6492450000001</v>
      </c>
      <c r="U16" s="638">
        <v>1612.2112650000001</v>
      </c>
      <c r="V16" s="638">
        <v>1746.99756</v>
      </c>
      <c r="W16" s="638">
        <v>1746.99756</v>
      </c>
      <c r="X16" s="671" t="s">
        <v>111</v>
      </c>
    </row>
    <row r="17" spans="1:24" s="247" customFormat="1" ht="27" customHeight="1">
      <c r="A17" s="730"/>
      <c r="B17" s="445" t="s">
        <v>151</v>
      </c>
      <c r="C17" s="274">
        <v>12</v>
      </c>
      <c r="D17" s="707"/>
      <c r="E17" s="641"/>
      <c r="F17" s="626"/>
      <c r="G17" s="626"/>
      <c r="H17" s="626"/>
      <c r="I17" s="626"/>
      <c r="J17" s="623"/>
      <c r="K17" s="641"/>
      <c r="L17" s="626"/>
      <c r="M17" s="626"/>
      <c r="N17" s="626"/>
      <c r="O17" s="626"/>
      <c r="P17" s="623"/>
      <c r="Q17" s="641"/>
      <c r="R17" s="626"/>
      <c r="S17" s="623"/>
      <c r="T17" s="644"/>
      <c r="U17" s="638"/>
      <c r="V17" s="638"/>
      <c r="W17" s="638"/>
      <c r="X17" s="671"/>
    </row>
    <row r="18" spans="1:24" ht="30.75" customHeight="1" thickBot="1">
      <c r="A18" s="731"/>
      <c r="B18" s="445" t="s">
        <v>152</v>
      </c>
      <c r="C18" s="275">
        <v>18</v>
      </c>
      <c r="D18" s="708"/>
      <c r="E18" s="642"/>
      <c r="F18" s="627"/>
      <c r="G18" s="627"/>
      <c r="H18" s="627"/>
      <c r="I18" s="627"/>
      <c r="J18" s="624"/>
      <c r="K18" s="642"/>
      <c r="L18" s="627"/>
      <c r="M18" s="627"/>
      <c r="N18" s="627"/>
      <c r="O18" s="627"/>
      <c r="P18" s="624"/>
      <c r="Q18" s="642"/>
      <c r="R18" s="627"/>
      <c r="S18" s="624"/>
      <c r="T18" s="645"/>
      <c r="U18" s="639"/>
      <c r="V18" s="639"/>
      <c r="W18" s="639"/>
      <c r="X18" s="672" t="s">
        <v>111</v>
      </c>
    </row>
    <row r="19" spans="1:24" s="324" customFormat="1" ht="27" customHeight="1">
      <c r="A19" s="732" t="s">
        <v>335</v>
      </c>
      <c r="B19" s="459" t="s">
        <v>150</v>
      </c>
      <c r="C19" s="460">
        <v>12</v>
      </c>
      <c r="D19" s="760">
        <v>40</v>
      </c>
      <c r="E19" s="606">
        <v>741.5100000000001</v>
      </c>
      <c r="F19" s="600">
        <v>824.649</v>
      </c>
      <c r="G19" s="600">
        <v>811.16700000000014</v>
      </c>
      <c r="H19" s="600">
        <v>930.25800000000004</v>
      </c>
      <c r="I19" s="600">
        <v>930.25800000000004</v>
      </c>
      <c r="J19" s="603">
        <v>1012.2735000000001</v>
      </c>
      <c r="K19" s="606">
        <v>1170.75</v>
      </c>
      <c r="L19" s="600">
        <v>1170.75</v>
      </c>
      <c r="M19" s="600">
        <v>1170.75</v>
      </c>
      <c r="N19" s="600">
        <v>1170.75</v>
      </c>
      <c r="O19" s="600">
        <v>1170.75</v>
      </c>
      <c r="P19" s="603">
        <v>1170.75</v>
      </c>
      <c r="Q19" s="606">
        <v>1346.1000000000001</v>
      </c>
      <c r="R19" s="600">
        <v>1346.1000000000001</v>
      </c>
      <c r="S19" s="603">
        <v>1346.1000000000001</v>
      </c>
      <c r="T19" s="652">
        <v>1170.75</v>
      </c>
      <c r="U19" s="652">
        <v>1300.8444750000003</v>
      </c>
      <c r="V19" s="652">
        <v>1436.4315000000001</v>
      </c>
      <c r="W19" s="652">
        <v>1436.6756250000001</v>
      </c>
      <c r="X19" s="652" t="s">
        <v>111</v>
      </c>
    </row>
    <row r="20" spans="1:24" s="324" customFormat="1" ht="27" customHeight="1">
      <c r="A20" s="733"/>
      <c r="B20" s="461" t="s">
        <v>151</v>
      </c>
      <c r="C20" s="462">
        <v>12</v>
      </c>
      <c r="D20" s="761"/>
      <c r="E20" s="607"/>
      <c r="F20" s="601"/>
      <c r="G20" s="601"/>
      <c r="H20" s="601"/>
      <c r="I20" s="601"/>
      <c r="J20" s="604"/>
      <c r="K20" s="607"/>
      <c r="L20" s="601"/>
      <c r="M20" s="601"/>
      <c r="N20" s="601"/>
      <c r="O20" s="601"/>
      <c r="P20" s="604"/>
      <c r="Q20" s="607"/>
      <c r="R20" s="601"/>
      <c r="S20" s="604"/>
      <c r="T20" s="653"/>
      <c r="U20" s="653"/>
      <c r="V20" s="653"/>
      <c r="W20" s="653"/>
      <c r="X20" s="653"/>
    </row>
    <row r="21" spans="1:24" s="324" customFormat="1" ht="30.75" customHeight="1" thickBot="1">
      <c r="A21" s="734"/>
      <c r="B21" s="461" t="s">
        <v>152</v>
      </c>
      <c r="C21" s="465">
        <v>18</v>
      </c>
      <c r="D21" s="762"/>
      <c r="E21" s="608"/>
      <c r="F21" s="602"/>
      <c r="G21" s="602"/>
      <c r="H21" s="602"/>
      <c r="I21" s="602"/>
      <c r="J21" s="605"/>
      <c r="K21" s="608"/>
      <c r="L21" s="602"/>
      <c r="M21" s="602"/>
      <c r="N21" s="602"/>
      <c r="O21" s="602"/>
      <c r="P21" s="605"/>
      <c r="Q21" s="608"/>
      <c r="R21" s="602"/>
      <c r="S21" s="605"/>
      <c r="T21" s="654"/>
      <c r="U21" s="654"/>
      <c r="V21" s="654"/>
      <c r="W21" s="654"/>
      <c r="X21" s="654"/>
    </row>
    <row r="22" spans="1:24" ht="20.25" customHeight="1">
      <c r="A22" s="735" t="s">
        <v>295</v>
      </c>
      <c r="B22" s="444" t="s">
        <v>158</v>
      </c>
      <c r="C22" s="347">
        <v>20</v>
      </c>
      <c r="D22" s="706">
        <v>60</v>
      </c>
      <c r="E22" s="619">
        <v>799.05000000000007</v>
      </c>
      <c r="F22" s="597">
        <v>967.05000000000007</v>
      </c>
      <c r="G22" s="597">
        <v>921.94410000000005</v>
      </c>
      <c r="H22" s="597">
        <v>1097.4348</v>
      </c>
      <c r="I22" s="597">
        <v>1097.4348</v>
      </c>
      <c r="J22" s="616">
        <v>1127.0952000000002</v>
      </c>
      <c r="K22" s="619">
        <v>1482.6492450000001</v>
      </c>
      <c r="L22" s="597">
        <v>1482.6492450000001</v>
      </c>
      <c r="M22" s="597">
        <v>1482.6492450000001</v>
      </c>
      <c r="N22" s="597">
        <v>1482.6492450000001</v>
      </c>
      <c r="O22" s="597">
        <v>1482.6492450000001</v>
      </c>
      <c r="P22" s="616">
        <v>1482.6492450000001</v>
      </c>
      <c r="Q22" s="619">
        <v>1705.2033600000002</v>
      </c>
      <c r="R22" s="597">
        <v>1705.2033600000002</v>
      </c>
      <c r="S22" s="616">
        <v>1705.2033600000002</v>
      </c>
      <c r="T22" s="628">
        <v>1482.6492450000001</v>
      </c>
      <c r="U22" s="631">
        <v>1612.2112650000001</v>
      </c>
      <c r="V22" s="631" t="s">
        <v>111</v>
      </c>
      <c r="W22" s="631">
        <v>1746.99756</v>
      </c>
      <c r="X22" s="667" t="s">
        <v>111</v>
      </c>
    </row>
    <row r="23" spans="1:24" ht="20.25" customHeight="1">
      <c r="A23" s="730"/>
      <c r="B23" s="445" t="s">
        <v>159</v>
      </c>
      <c r="C23" s="348">
        <v>26</v>
      </c>
      <c r="D23" s="707"/>
      <c r="E23" s="620"/>
      <c r="F23" s="598"/>
      <c r="G23" s="598"/>
      <c r="H23" s="598"/>
      <c r="I23" s="598"/>
      <c r="J23" s="617"/>
      <c r="K23" s="620"/>
      <c r="L23" s="598"/>
      <c r="M23" s="598"/>
      <c r="N23" s="598"/>
      <c r="O23" s="598"/>
      <c r="P23" s="617"/>
      <c r="Q23" s="620"/>
      <c r="R23" s="598"/>
      <c r="S23" s="617"/>
      <c r="T23" s="629"/>
      <c r="U23" s="632"/>
      <c r="V23" s="632"/>
      <c r="W23" s="632"/>
      <c r="X23" s="668" t="s">
        <v>111</v>
      </c>
    </row>
    <row r="24" spans="1:24" ht="20.25" customHeight="1">
      <c r="A24" s="730"/>
      <c r="B24" s="441" t="s">
        <v>228</v>
      </c>
      <c r="C24" s="348">
        <v>24</v>
      </c>
      <c r="D24" s="707"/>
      <c r="E24" s="620"/>
      <c r="F24" s="598"/>
      <c r="G24" s="598"/>
      <c r="H24" s="598"/>
      <c r="I24" s="598"/>
      <c r="J24" s="617"/>
      <c r="K24" s="620"/>
      <c r="L24" s="598"/>
      <c r="M24" s="598"/>
      <c r="N24" s="598"/>
      <c r="O24" s="598"/>
      <c r="P24" s="617"/>
      <c r="Q24" s="620"/>
      <c r="R24" s="598"/>
      <c r="S24" s="617"/>
      <c r="T24" s="629"/>
      <c r="U24" s="632"/>
      <c r="V24" s="632"/>
      <c r="W24" s="632"/>
      <c r="X24" s="668" t="s">
        <v>111</v>
      </c>
    </row>
    <row r="25" spans="1:24" ht="20.25" customHeight="1">
      <c r="A25" s="730"/>
      <c r="B25" s="441" t="s">
        <v>160</v>
      </c>
      <c r="C25" s="348">
        <v>26</v>
      </c>
      <c r="D25" s="707"/>
      <c r="E25" s="620"/>
      <c r="F25" s="598"/>
      <c r="G25" s="598"/>
      <c r="H25" s="598"/>
      <c r="I25" s="598"/>
      <c r="J25" s="617"/>
      <c r="K25" s="620"/>
      <c r="L25" s="598"/>
      <c r="M25" s="598"/>
      <c r="N25" s="598"/>
      <c r="O25" s="598"/>
      <c r="P25" s="617"/>
      <c r="Q25" s="620"/>
      <c r="R25" s="598"/>
      <c r="S25" s="617"/>
      <c r="T25" s="629"/>
      <c r="U25" s="632"/>
      <c r="V25" s="632"/>
      <c r="W25" s="632"/>
      <c r="X25" s="668" t="s">
        <v>111</v>
      </c>
    </row>
    <row r="26" spans="1:24" ht="20.25" customHeight="1" thickBot="1">
      <c r="A26" s="731"/>
      <c r="B26" s="442" t="s">
        <v>227</v>
      </c>
      <c r="C26" s="349">
        <v>34</v>
      </c>
      <c r="D26" s="708"/>
      <c r="E26" s="699"/>
      <c r="F26" s="599"/>
      <c r="G26" s="599"/>
      <c r="H26" s="599"/>
      <c r="I26" s="599"/>
      <c r="J26" s="651"/>
      <c r="K26" s="699"/>
      <c r="L26" s="599"/>
      <c r="M26" s="599"/>
      <c r="N26" s="599"/>
      <c r="O26" s="599"/>
      <c r="P26" s="651"/>
      <c r="Q26" s="699"/>
      <c r="R26" s="599"/>
      <c r="S26" s="651"/>
      <c r="T26" s="630"/>
      <c r="U26" s="633"/>
      <c r="V26" s="633"/>
      <c r="W26" s="633"/>
      <c r="X26" s="669" t="s">
        <v>111</v>
      </c>
    </row>
    <row r="27" spans="1:24" s="378" customFormat="1" ht="20.25" customHeight="1">
      <c r="A27" s="739" t="s">
        <v>313</v>
      </c>
      <c r="B27" s="459" t="s">
        <v>314</v>
      </c>
      <c r="C27" s="466">
        <v>4</v>
      </c>
      <c r="D27" s="720">
        <v>60</v>
      </c>
      <c r="E27" s="664">
        <v>799.05000000000007</v>
      </c>
      <c r="F27" s="655">
        <v>967.05000000000007</v>
      </c>
      <c r="G27" s="655">
        <v>921.94410000000005</v>
      </c>
      <c r="H27" s="655">
        <v>1097.4348</v>
      </c>
      <c r="I27" s="655">
        <v>1097.4348</v>
      </c>
      <c r="J27" s="658">
        <v>1127.0952000000002</v>
      </c>
      <c r="K27" s="664">
        <v>1482.6492450000001</v>
      </c>
      <c r="L27" s="655">
        <v>1482.6492450000001</v>
      </c>
      <c r="M27" s="655">
        <v>1482.6492450000001</v>
      </c>
      <c r="N27" s="655">
        <v>1482.6492450000001</v>
      </c>
      <c r="O27" s="655">
        <v>1482.6492450000001</v>
      </c>
      <c r="P27" s="658">
        <v>1482.6492450000001</v>
      </c>
      <c r="Q27" s="661">
        <v>1705.2033600000002</v>
      </c>
      <c r="R27" s="655">
        <v>1705.2033600000002</v>
      </c>
      <c r="S27" s="658">
        <v>1705.2033600000002</v>
      </c>
      <c r="T27" s="661">
        <v>1482.6492450000001</v>
      </c>
      <c r="U27" s="664">
        <v>1612.2112650000001</v>
      </c>
      <c r="V27" s="664">
        <v>1746.9585</v>
      </c>
      <c r="W27" s="664">
        <v>1746.99756</v>
      </c>
      <c r="X27" s="676" t="s">
        <v>111</v>
      </c>
    </row>
    <row r="28" spans="1:24" s="378" customFormat="1" ht="20.25" customHeight="1">
      <c r="A28" s="740"/>
      <c r="B28" s="461" t="s">
        <v>315</v>
      </c>
      <c r="C28" s="467">
        <v>14</v>
      </c>
      <c r="D28" s="721"/>
      <c r="E28" s="665"/>
      <c r="F28" s="656"/>
      <c r="G28" s="656"/>
      <c r="H28" s="656"/>
      <c r="I28" s="656"/>
      <c r="J28" s="659"/>
      <c r="K28" s="665"/>
      <c r="L28" s="656"/>
      <c r="M28" s="656"/>
      <c r="N28" s="656"/>
      <c r="O28" s="656"/>
      <c r="P28" s="659"/>
      <c r="Q28" s="662"/>
      <c r="R28" s="656"/>
      <c r="S28" s="659"/>
      <c r="T28" s="662"/>
      <c r="U28" s="665"/>
      <c r="V28" s="665"/>
      <c r="W28" s="665"/>
      <c r="X28" s="677"/>
    </row>
    <row r="29" spans="1:24" s="378" customFormat="1" ht="20.25" customHeight="1">
      <c r="A29" s="740"/>
      <c r="B29" s="461" t="s">
        <v>316</v>
      </c>
      <c r="C29" s="467">
        <v>18</v>
      </c>
      <c r="D29" s="722"/>
      <c r="E29" s="665"/>
      <c r="F29" s="656"/>
      <c r="G29" s="656"/>
      <c r="H29" s="656"/>
      <c r="I29" s="656"/>
      <c r="J29" s="659"/>
      <c r="K29" s="665"/>
      <c r="L29" s="656"/>
      <c r="M29" s="656"/>
      <c r="N29" s="656"/>
      <c r="O29" s="656"/>
      <c r="P29" s="659"/>
      <c r="Q29" s="662"/>
      <c r="R29" s="656"/>
      <c r="S29" s="659"/>
      <c r="T29" s="662"/>
      <c r="U29" s="665"/>
      <c r="V29" s="665"/>
      <c r="W29" s="665"/>
      <c r="X29" s="677"/>
    </row>
    <row r="30" spans="1:24" s="378" customFormat="1" ht="20.25" customHeight="1" thickBot="1">
      <c r="A30" s="741"/>
      <c r="B30" s="463" t="s">
        <v>317</v>
      </c>
      <c r="C30" s="390">
        <v>10</v>
      </c>
      <c r="D30" s="723"/>
      <c r="E30" s="666"/>
      <c r="F30" s="657"/>
      <c r="G30" s="657"/>
      <c r="H30" s="657"/>
      <c r="I30" s="657"/>
      <c r="J30" s="660"/>
      <c r="K30" s="666"/>
      <c r="L30" s="657"/>
      <c r="M30" s="657"/>
      <c r="N30" s="657"/>
      <c r="O30" s="657"/>
      <c r="P30" s="660"/>
      <c r="Q30" s="663"/>
      <c r="R30" s="657"/>
      <c r="S30" s="660"/>
      <c r="T30" s="663"/>
      <c r="U30" s="666"/>
      <c r="V30" s="666"/>
      <c r="W30" s="666"/>
      <c r="X30" s="678"/>
    </row>
    <row r="31" spans="1:24" s="37" customFormat="1" ht="20.25" customHeight="1">
      <c r="A31" s="735" t="s">
        <v>297</v>
      </c>
      <c r="B31" s="445" t="s">
        <v>24</v>
      </c>
      <c r="C31" s="353">
        <v>32</v>
      </c>
      <c r="D31" s="687">
        <v>60</v>
      </c>
      <c r="E31" s="640">
        <v>799.05000000000007</v>
      </c>
      <c r="F31" s="625">
        <v>967.05000000000007</v>
      </c>
      <c r="G31" s="625">
        <v>921.94410000000005</v>
      </c>
      <c r="H31" s="625">
        <v>1097.4348</v>
      </c>
      <c r="I31" s="625">
        <v>1097.4348</v>
      </c>
      <c r="J31" s="622">
        <v>1127.0952000000002</v>
      </c>
      <c r="K31" s="640">
        <v>1482.6492450000001</v>
      </c>
      <c r="L31" s="625">
        <v>1482.6492450000001</v>
      </c>
      <c r="M31" s="625">
        <v>1482.6492450000001</v>
      </c>
      <c r="N31" s="625">
        <v>1482.6492450000001</v>
      </c>
      <c r="O31" s="625">
        <v>1482.6492450000001</v>
      </c>
      <c r="P31" s="646">
        <v>1482.6492450000001</v>
      </c>
      <c r="Q31" s="640">
        <v>1705.2033600000002</v>
      </c>
      <c r="R31" s="625">
        <v>1705.2033600000002</v>
      </c>
      <c r="S31" s="622">
        <v>1705.2033600000002</v>
      </c>
      <c r="T31" s="643">
        <v>1482.6492450000001</v>
      </c>
      <c r="U31" s="637">
        <v>1612.2112650000001</v>
      </c>
      <c r="V31" s="637" t="s">
        <v>111</v>
      </c>
      <c r="W31" s="637">
        <v>1746.99756</v>
      </c>
      <c r="X31" s="670" t="s">
        <v>111</v>
      </c>
    </row>
    <row r="32" spans="1:24" s="37" customFormat="1" ht="20.25" customHeight="1">
      <c r="A32" s="730"/>
      <c r="B32" s="441" t="s">
        <v>25</v>
      </c>
      <c r="C32" s="353">
        <v>32</v>
      </c>
      <c r="D32" s="688"/>
      <c r="E32" s="641"/>
      <c r="F32" s="626"/>
      <c r="G32" s="626"/>
      <c r="H32" s="626"/>
      <c r="I32" s="626"/>
      <c r="J32" s="623"/>
      <c r="K32" s="641"/>
      <c r="L32" s="626"/>
      <c r="M32" s="626"/>
      <c r="N32" s="626"/>
      <c r="O32" s="626"/>
      <c r="P32" s="647"/>
      <c r="Q32" s="641"/>
      <c r="R32" s="626"/>
      <c r="S32" s="623"/>
      <c r="T32" s="644"/>
      <c r="U32" s="638"/>
      <c r="V32" s="638"/>
      <c r="W32" s="638"/>
      <c r="X32" s="671"/>
    </row>
    <row r="33" spans="1:24" s="38" customFormat="1" ht="20.25" customHeight="1" thickBot="1">
      <c r="A33" s="731"/>
      <c r="B33" s="442" t="s">
        <v>231</v>
      </c>
      <c r="C33" s="354">
        <v>8</v>
      </c>
      <c r="D33" s="689"/>
      <c r="E33" s="642"/>
      <c r="F33" s="627"/>
      <c r="G33" s="627"/>
      <c r="H33" s="627"/>
      <c r="I33" s="627"/>
      <c r="J33" s="624"/>
      <c r="K33" s="642"/>
      <c r="L33" s="627"/>
      <c r="M33" s="627"/>
      <c r="N33" s="627"/>
      <c r="O33" s="627"/>
      <c r="P33" s="648"/>
      <c r="Q33" s="642"/>
      <c r="R33" s="627"/>
      <c r="S33" s="624"/>
      <c r="T33" s="645"/>
      <c r="U33" s="639"/>
      <c r="V33" s="639"/>
      <c r="W33" s="639"/>
      <c r="X33" s="672"/>
    </row>
    <row r="34" spans="1:24" s="38" customFormat="1" ht="20.25" customHeight="1">
      <c r="A34" s="732" t="s">
        <v>298</v>
      </c>
      <c r="B34" s="461" t="s">
        <v>26</v>
      </c>
      <c r="C34" s="468">
        <v>42</v>
      </c>
      <c r="D34" s="703">
        <v>60</v>
      </c>
      <c r="E34" s="606">
        <v>799.05000000000007</v>
      </c>
      <c r="F34" s="600">
        <v>967.05000000000007</v>
      </c>
      <c r="G34" s="600">
        <v>921.94410000000005</v>
      </c>
      <c r="H34" s="600">
        <v>1097.4348</v>
      </c>
      <c r="I34" s="600">
        <v>1097.4348</v>
      </c>
      <c r="J34" s="603">
        <v>1127.0952000000002</v>
      </c>
      <c r="K34" s="606">
        <v>1482.6492450000001</v>
      </c>
      <c r="L34" s="600">
        <v>1482.6492450000001</v>
      </c>
      <c r="M34" s="600">
        <v>1482.6492450000001</v>
      </c>
      <c r="N34" s="600">
        <v>1482.6492450000001</v>
      </c>
      <c r="O34" s="600">
        <v>1482.6492450000001</v>
      </c>
      <c r="P34" s="603">
        <v>1482.6492450000001</v>
      </c>
      <c r="Q34" s="606">
        <v>1705.2033600000002</v>
      </c>
      <c r="R34" s="600">
        <v>1705.2033600000002</v>
      </c>
      <c r="S34" s="603">
        <v>1705.2033600000002</v>
      </c>
      <c r="T34" s="609">
        <v>1482.6492450000001</v>
      </c>
      <c r="U34" s="612">
        <v>1612.2112650000001</v>
      </c>
      <c r="V34" s="612" t="s">
        <v>111</v>
      </c>
      <c r="W34" s="612">
        <v>1746.99756</v>
      </c>
      <c r="X34" s="634" t="s">
        <v>111</v>
      </c>
    </row>
    <row r="35" spans="1:24" s="37" customFormat="1" ht="20.25" customHeight="1">
      <c r="A35" s="733"/>
      <c r="B35" s="469" t="s">
        <v>257</v>
      </c>
      <c r="C35" s="468">
        <v>6</v>
      </c>
      <c r="D35" s="704"/>
      <c r="E35" s="607"/>
      <c r="F35" s="601"/>
      <c r="G35" s="601"/>
      <c r="H35" s="601"/>
      <c r="I35" s="601"/>
      <c r="J35" s="604"/>
      <c r="K35" s="607"/>
      <c r="L35" s="601"/>
      <c r="M35" s="601"/>
      <c r="N35" s="601"/>
      <c r="O35" s="601"/>
      <c r="P35" s="604"/>
      <c r="Q35" s="607"/>
      <c r="R35" s="601"/>
      <c r="S35" s="604"/>
      <c r="T35" s="610"/>
      <c r="U35" s="613"/>
      <c r="V35" s="613"/>
      <c r="W35" s="613"/>
      <c r="X35" s="635"/>
    </row>
    <row r="36" spans="1:24" s="38" customFormat="1" ht="20.25" customHeight="1" thickBot="1">
      <c r="A36" s="734"/>
      <c r="B36" s="470" t="s">
        <v>258</v>
      </c>
      <c r="C36" s="471">
        <v>40</v>
      </c>
      <c r="D36" s="705"/>
      <c r="E36" s="608"/>
      <c r="F36" s="602"/>
      <c r="G36" s="602"/>
      <c r="H36" s="602"/>
      <c r="I36" s="602"/>
      <c r="J36" s="605"/>
      <c r="K36" s="716"/>
      <c r="L36" s="649"/>
      <c r="M36" s="649"/>
      <c r="N36" s="649"/>
      <c r="O36" s="649"/>
      <c r="P36" s="650"/>
      <c r="Q36" s="608"/>
      <c r="R36" s="602"/>
      <c r="S36" s="605"/>
      <c r="T36" s="611"/>
      <c r="U36" s="614"/>
      <c r="V36" s="614"/>
      <c r="W36" s="614"/>
      <c r="X36" s="636"/>
    </row>
    <row r="37" spans="1:24" ht="25.5" customHeight="1">
      <c r="A37" s="735" t="s">
        <v>296</v>
      </c>
      <c r="B37" s="445" t="s">
        <v>24</v>
      </c>
      <c r="C37" s="350">
        <v>32</v>
      </c>
      <c r="D37" s="687">
        <v>40</v>
      </c>
      <c r="E37" s="694">
        <v>741.5100000000001</v>
      </c>
      <c r="F37" s="693">
        <v>824.649</v>
      </c>
      <c r="G37" s="693">
        <v>811.16700000000014</v>
      </c>
      <c r="H37" s="693">
        <v>930.25800000000004</v>
      </c>
      <c r="I37" s="693">
        <v>930.25800000000004</v>
      </c>
      <c r="J37" s="715">
        <v>1012.2735000000001</v>
      </c>
      <c r="K37" s="694">
        <v>1170.75</v>
      </c>
      <c r="L37" s="693">
        <v>1170.75</v>
      </c>
      <c r="M37" s="693">
        <v>1170.75</v>
      </c>
      <c r="N37" s="693">
        <v>1170.75</v>
      </c>
      <c r="O37" s="693">
        <v>1170.75</v>
      </c>
      <c r="P37" s="696">
        <v>1170.75</v>
      </c>
      <c r="Q37" s="685">
        <v>1346.1000000000001</v>
      </c>
      <c r="R37" s="693">
        <v>1346.1000000000001</v>
      </c>
      <c r="S37" s="696">
        <v>1346.1000000000001</v>
      </c>
      <c r="T37" s="643">
        <v>1170.75</v>
      </c>
      <c r="U37" s="637">
        <v>1300.8444750000003</v>
      </c>
      <c r="V37" s="637" t="s">
        <v>111</v>
      </c>
      <c r="W37" s="637">
        <v>1436.6756250000001</v>
      </c>
      <c r="X37" s="670" t="s">
        <v>111</v>
      </c>
    </row>
    <row r="38" spans="1:24" ht="31.5" customHeight="1" thickBot="1">
      <c r="A38" s="730"/>
      <c r="B38" s="445" t="s">
        <v>25</v>
      </c>
      <c r="C38" s="350">
        <v>32</v>
      </c>
      <c r="D38" s="688"/>
      <c r="E38" s="642"/>
      <c r="F38" s="627"/>
      <c r="G38" s="627"/>
      <c r="H38" s="627"/>
      <c r="I38" s="627"/>
      <c r="J38" s="648"/>
      <c r="K38" s="695"/>
      <c r="L38" s="697"/>
      <c r="M38" s="697"/>
      <c r="N38" s="697"/>
      <c r="O38" s="697"/>
      <c r="P38" s="698"/>
      <c r="Q38" s="686"/>
      <c r="R38" s="627"/>
      <c r="S38" s="624"/>
      <c r="T38" s="644"/>
      <c r="U38" s="638"/>
      <c r="V38" s="638"/>
      <c r="W38" s="638"/>
      <c r="X38" s="671" t="s">
        <v>111</v>
      </c>
    </row>
    <row r="39" spans="1:24" ht="20.25" customHeight="1">
      <c r="A39" s="742" t="s">
        <v>299</v>
      </c>
      <c r="B39" s="472" t="s">
        <v>238</v>
      </c>
      <c r="C39" s="447">
        <v>1</v>
      </c>
      <c r="D39" s="709">
        <v>60</v>
      </c>
      <c r="E39" s="473"/>
      <c r="F39" s="474"/>
      <c r="G39" s="474"/>
      <c r="H39" s="474"/>
      <c r="I39" s="474"/>
      <c r="J39" s="475"/>
      <c r="K39" s="482"/>
      <c r="L39" s="522"/>
      <c r="M39" s="522"/>
      <c r="N39" s="455"/>
      <c r="O39" s="522"/>
      <c r="P39" s="455"/>
      <c r="Q39" s="612" t="s">
        <v>111</v>
      </c>
      <c r="R39" s="712" t="s">
        <v>111</v>
      </c>
      <c r="S39" s="757" t="s">
        <v>111</v>
      </c>
      <c r="T39" s="634" t="s">
        <v>111</v>
      </c>
      <c r="U39" s="634" t="s">
        <v>111</v>
      </c>
      <c r="V39" s="476"/>
      <c r="W39" s="427"/>
      <c r="X39" s="477"/>
    </row>
    <row r="40" spans="1:24" ht="20.25" customHeight="1">
      <c r="A40" s="743"/>
      <c r="B40" s="478" t="s">
        <v>239</v>
      </c>
      <c r="C40" s="479">
        <v>2</v>
      </c>
      <c r="D40" s="710"/>
      <c r="E40" s="451"/>
      <c r="F40" s="480"/>
      <c r="G40" s="480"/>
      <c r="H40" s="480"/>
      <c r="I40" s="480"/>
      <c r="J40" s="481"/>
      <c r="K40" s="482"/>
      <c r="L40" s="456"/>
      <c r="M40" s="456"/>
      <c r="N40" s="455"/>
      <c r="O40" s="456"/>
      <c r="P40" s="455"/>
      <c r="Q40" s="613"/>
      <c r="R40" s="713"/>
      <c r="S40" s="758"/>
      <c r="T40" s="635"/>
      <c r="U40" s="635"/>
      <c r="V40" s="455"/>
      <c r="W40" s="417"/>
      <c r="X40" s="458"/>
    </row>
    <row r="41" spans="1:24" ht="20.25" customHeight="1">
      <c r="A41" s="743"/>
      <c r="B41" s="478" t="s">
        <v>240</v>
      </c>
      <c r="C41" s="479">
        <v>2</v>
      </c>
      <c r="D41" s="710"/>
      <c r="E41" s="451" t="s">
        <v>111</v>
      </c>
      <c r="F41" s="480" t="s">
        <v>111</v>
      </c>
      <c r="G41" s="480" t="s">
        <v>111</v>
      </c>
      <c r="H41" s="480" t="s">
        <v>111</v>
      </c>
      <c r="I41" s="480" t="s">
        <v>111</v>
      </c>
      <c r="J41" s="481" t="s">
        <v>111</v>
      </c>
      <c r="K41" s="482" t="s">
        <v>111</v>
      </c>
      <c r="L41" s="456" t="s">
        <v>111</v>
      </c>
      <c r="M41" s="456" t="s">
        <v>111</v>
      </c>
      <c r="N41" s="455" t="s">
        <v>111</v>
      </c>
      <c r="O41" s="456" t="s">
        <v>111</v>
      </c>
      <c r="P41" s="455" t="s">
        <v>111</v>
      </c>
      <c r="Q41" s="613"/>
      <c r="R41" s="713"/>
      <c r="S41" s="758"/>
      <c r="T41" s="635"/>
      <c r="U41" s="635"/>
      <c r="V41" s="455">
        <v>1747</v>
      </c>
      <c r="W41" s="417" t="s">
        <v>111</v>
      </c>
      <c r="X41" s="458" t="s">
        <v>111</v>
      </c>
    </row>
    <row r="42" spans="1:24" ht="20.25" customHeight="1">
      <c r="A42" s="743"/>
      <c r="B42" s="478" t="s">
        <v>18</v>
      </c>
      <c r="C42" s="479">
        <v>3</v>
      </c>
      <c r="D42" s="710"/>
      <c r="E42" s="451"/>
      <c r="F42" s="480"/>
      <c r="G42" s="480"/>
      <c r="H42" s="480"/>
      <c r="I42" s="480"/>
      <c r="J42" s="481"/>
      <c r="K42" s="482"/>
      <c r="L42" s="456"/>
      <c r="M42" s="456"/>
      <c r="N42" s="455"/>
      <c r="O42" s="456"/>
      <c r="P42" s="455"/>
      <c r="Q42" s="613"/>
      <c r="R42" s="713"/>
      <c r="S42" s="758"/>
      <c r="T42" s="635"/>
      <c r="U42" s="635"/>
      <c r="V42" s="455"/>
      <c r="W42" s="417"/>
      <c r="X42" s="458"/>
    </row>
    <row r="43" spans="1:24" ht="20.25" customHeight="1">
      <c r="A43" s="743"/>
      <c r="B43" s="483" t="s">
        <v>241</v>
      </c>
      <c r="C43" s="484">
        <v>2</v>
      </c>
      <c r="D43" s="710"/>
      <c r="E43" s="451"/>
      <c r="F43" s="480"/>
      <c r="G43" s="480"/>
      <c r="H43" s="480"/>
      <c r="I43" s="480"/>
      <c r="J43" s="481"/>
      <c r="K43" s="482"/>
      <c r="L43" s="456"/>
      <c r="M43" s="456"/>
      <c r="N43" s="455"/>
      <c r="O43" s="456"/>
      <c r="P43" s="455"/>
      <c r="Q43" s="613"/>
      <c r="R43" s="713"/>
      <c r="S43" s="758"/>
      <c r="T43" s="635"/>
      <c r="U43" s="635"/>
      <c r="V43" s="455"/>
      <c r="W43" s="417"/>
      <c r="X43" s="458"/>
    </row>
    <row r="44" spans="1:24" ht="20.25" customHeight="1" thickBot="1">
      <c r="A44" s="744"/>
      <c r="B44" s="485" t="s">
        <v>19</v>
      </c>
      <c r="C44" s="486">
        <v>1</v>
      </c>
      <c r="D44" s="711"/>
      <c r="E44" s="487"/>
      <c r="F44" s="488"/>
      <c r="G44" s="488"/>
      <c r="H44" s="488"/>
      <c r="I44" s="488"/>
      <c r="J44" s="489"/>
      <c r="K44" s="490"/>
      <c r="L44" s="491"/>
      <c r="M44" s="491"/>
      <c r="N44" s="392"/>
      <c r="O44" s="491"/>
      <c r="P44" s="392"/>
      <c r="Q44" s="614"/>
      <c r="R44" s="714"/>
      <c r="S44" s="759"/>
      <c r="T44" s="636"/>
      <c r="U44" s="636"/>
      <c r="V44" s="392"/>
      <c r="W44" s="393"/>
      <c r="X44" s="391"/>
    </row>
    <row r="45" spans="1:24" ht="20.25" customHeight="1">
      <c r="A45" s="724" t="s">
        <v>336</v>
      </c>
      <c r="B45" s="446" t="s">
        <v>245</v>
      </c>
      <c r="C45" s="736">
        <v>12</v>
      </c>
      <c r="D45" s="687">
        <v>60</v>
      </c>
      <c r="E45" s="700" t="s">
        <v>111</v>
      </c>
      <c r="F45" s="690" t="s">
        <v>111</v>
      </c>
      <c r="G45" s="690" t="s">
        <v>111</v>
      </c>
      <c r="H45" s="690" t="s">
        <v>111</v>
      </c>
      <c r="I45" s="690" t="s">
        <v>111</v>
      </c>
      <c r="J45" s="679" t="s">
        <v>111</v>
      </c>
      <c r="K45" s="700" t="s">
        <v>111</v>
      </c>
      <c r="L45" s="690" t="s">
        <v>111</v>
      </c>
      <c r="M45" s="690" t="s">
        <v>111</v>
      </c>
      <c r="N45" s="690" t="s">
        <v>111</v>
      </c>
      <c r="O45" s="690" t="s">
        <v>111</v>
      </c>
      <c r="P45" s="679" t="s">
        <v>111</v>
      </c>
      <c r="Q45" s="700" t="s">
        <v>111</v>
      </c>
      <c r="R45" s="690" t="s">
        <v>111</v>
      </c>
      <c r="S45" s="679" t="s">
        <v>111</v>
      </c>
      <c r="T45" s="682" t="s">
        <v>111</v>
      </c>
      <c r="U45" s="673" t="s">
        <v>111</v>
      </c>
      <c r="V45" s="673" t="s">
        <v>111</v>
      </c>
      <c r="W45" s="687" t="s">
        <v>111</v>
      </c>
      <c r="X45" s="670">
        <v>1992</v>
      </c>
    </row>
    <row r="46" spans="1:24" ht="20.25" customHeight="1">
      <c r="A46" s="725"/>
      <c r="B46" s="343" t="s">
        <v>253</v>
      </c>
      <c r="C46" s="737"/>
      <c r="D46" s="688"/>
      <c r="E46" s="701"/>
      <c r="F46" s="691"/>
      <c r="G46" s="691"/>
      <c r="H46" s="691"/>
      <c r="I46" s="691"/>
      <c r="J46" s="680"/>
      <c r="K46" s="701"/>
      <c r="L46" s="691"/>
      <c r="M46" s="691"/>
      <c r="N46" s="691"/>
      <c r="O46" s="691"/>
      <c r="P46" s="680"/>
      <c r="Q46" s="701"/>
      <c r="R46" s="691"/>
      <c r="S46" s="680"/>
      <c r="T46" s="683"/>
      <c r="U46" s="674"/>
      <c r="V46" s="674"/>
      <c r="W46" s="688"/>
      <c r="X46" s="671"/>
    </row>
    <row r="47" spans="1:24" ht="20.25" customHeight="1">
      <c r="A47" s="725"/>
      <c r="B47" s="343" t="s">
        <v>254</v>
      </c>
      <c r="C47" s="737"/>
      <c r="D47" s="688"/>
      <c r="E47" s="701"/>
      <c r="F47" s="691"/>
      <c r="G47" s="691"/>
      <c r="H47" s="691"/>
      <c r="I47" s="691"/>
      <c r="J47" s="680"/>
      <c r="K47" s="701"/>
      <c r="L47" s="691"/>
      <c r="M47" s="691"/>
      <c r="N47" s="691"/>
      <c r="O47" s="691"/>
      <c r="P47" s="680"/>
      <c r="Q47" s="701"/>
      <c r="R47" s="691"/>
      <c r="S47" s="680"/>
      <c r="T47" s="683"/>
      <c r="U47" s="674"/>
      <c r="V47" s="674"/>
      <c r="W47" s="688"/>
      <c r="X47" s="671"/>
    </row>
    <row r="48" spans="1:24" ht="20.25" customHeight="1" thickBot="1">
      <c r="A48" s="726"/>
      <c r="B48" s="443" t="s">
        <v>255</v>
      </c>
      <c r="C48" s="738"/>
      <c r="D48" s="689"/>
      <c r="E48" s="702"/>
      <c r="F48" s="692"/>
      <c r="G48" s="692"/>
      <c r="H48" s="692"/>
      <c r="I48" s="692"/>
      <c r="J48" s="681"/>
      <c r="K48" s="702"/>
      <c r="L48" s="692"/>
      <c r="M48" s="692"/>
      <c r="N48" s="692"/>
      <c r="O48" s="692"/>
      <c r="P48" s="681"/>
      <c r="Q48" s="702"/>
      <c r="R48" s="692"/>
      <c r="S48" s="681"/>
      <c r="T48" s="684"/>
      <c r="U48" s="675"/>
      <c r="V48" s="675"/>
      <c r="W48" s="689"/>
      <c r="X48" s="672"/>
    </row>
    <row r="49" spans="1:21" ht="45" customHeight="1">
      <c r="A49" s="194" t="s">
        <v>288</v>
      </c>
      <c r="B49" s="194"/>
    </row>
    <row r="53" spans="1:21">
      <c r="A53" s="331"/>
      <c r="B53" s="331"/>
      <c r="C53" s="325"/>
      <c r="D53" s="325"/>
      <c r="E53" s="325"/>
      <c r="F53" s="325"/>
      <c r="G53" s="325"/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</row>
    <row r="54" spans="1:21">
      <c r="A54" s="331"/>
      <c r="B54" s="331"/>
      <c r="C54" s="325"/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</row>
    <row r="55" spans="1:21">
      <c r="A55" s="331"/>
      <c r="B55" s="331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</row>
    <row r="56" spans="1:21">
      <c r="A56" s="331"/>
      <c r="B56" s="331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</row>
    <row r="57" spans="1:21">
      <c r="A57" s="331"/>
      <c r="B57" s="331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</row>
    <row r="58" spans="1:21">
      <c r="A58" s="331"/>
      <c r="B58" s="331"/>
      <c r="C58" s="325"/>
      <c r="D58" s="325"/>
      <c r="E58" s="325"/>
      <c r="F58" s="325"/>
      <c r="G58" s="325"/>
      <c r="H58" s="325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</row>
    <row r="59" spans="1:21">
      <c r="A59" s="331"/>
      <c r="B59" s="331"/>
      <c r="C59" s="325"/>
      <c r="D59" s="325"/>
      <c r="E59" s="325"/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</row>
    <row r="60" spans="1:21">
      <c r="A60" s="331"/>
      <c r="B60" s="331"/>
      <c r="C60" s="325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</row>
    <row r="61" spans="1:21">
      <c r="A61" s="331"/>
      <c r="B61" s="331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</row>
    <row r="62" spans="1:21">
      <c r="A62" s="331"/>
      <c r="B62" s="331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</row>
    <row r="63" spans="1:21">
      <c r="A63" s="331"/>
      <c r="B63" s="331"/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</row>
    <row r="64" spans="1:21">
      <c r="A64" s="331"/>
      <c r="B64" s="331"/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</row>
    <row r="65" spans="1:21">
      <c r="A65" s="331"/>
      <c r="B65" s="331"/>
      <c r="C65" s="325"/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</row>
    <row r="66" spans="1:21">
      <c r="A66" s="331"/>
      <c r="B66" s="331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</row>
    <row r="67" spans="1:21">
      <c r="A67" s="331"/>
      <c r="B67" s="331"/>
      <c r="C67" s="325"/>
      <c r="D67" s="325"/>
      <c r="E67" s="325"/>
      <c r="F67" s="325"/>
      <c r="G67" s="325"/>
      <c r="H67" s="325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</row>
    <row r="68" spans="1:21">
      <c r="A68" s="331"/>
      <c r="B68" s="331"/>
      <c r="C68" s="325"/>
      <c r="D68" s="325"/>
      <c r="E68" s="325"/>
      <c r="F68" s="325"/>
      <c r="G68" s="325"/>
      <c r="H68" s="325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</row>
    <row r="69" spans="1:21">
      <c r="A69" s="331"/>
      <c r="B69" s="331"/>
      <c r="C69" s="325"/>
      <c r="D69" s="325"/>
      <c r="E69" s="325"/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</row>
    <row r="70" spans="1:21">
      <c r="A70" s="331"/>
      <c r="B70" s="331"/>
      <c r="C70" s="325"/>
      <c r="D70" s="325"/>
      <c r="E70" s="325"/>
      <c r="F70" s="325"/>
      <c r="G70" s="325"/>
      <c r="H70" s="325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</row>
    <row r="71" spans="1:21">
      <c r="A71" s="331"/>
      <c r="B71" s="331"/>
      <c r="C71" s="325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</row>
    <row r="72" spans="1:21">
      <c r="A72" s="331"/>
      <c r="B72" s="331"/>
      <c r="C72" s="325"/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</row>
    <row r="73" spans="1:21">
      <c r="A73" s="331"/>
      <c r="B73" s="331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</row>
    <row r="74" spans="1:21">
      <c r="A74" s="331"/>
      <c r="B74" s="331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</row>
    <row r="75" spans="1:21">
      <c r="A75" s="331"/>
      <c r="B75" s="331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</row>
    <row r="76" spans="1:21">
      <c r="A76" s="331"/>
      <c r="B76" s="331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</row>
    <row r="77" spans="1:21">
      <c r="A77" s="331"/>
      <c r="B77" s="331"/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</row>
  </sheetData>
  <mergeCells count="236">
    <mergeCell ref="A3:A5"/>
    <mergeCell ref="B3:B5"/>
    <mergeCell ref="C3:C5"/>
    <mergeCell ref="K4:P4"/>
    <mergeCell ref="Q4:S4"/>
    <mergeCell ref="E4:J4"/>
    <mergeCell ref="S39:S44"/>
    <mergeCell ref="N16:N18"/>
    <mergeCell ref="O16:O18"/>
    <mergeCell ref="M16:M18"/>
    <mergeCell ref="F16:F18"/>
    <mergeCell ref="G16:G18"/>
    <mergeCell ref="H16:H18"/>
    <mergeCell ref="I16:I18"/>
    <mergeCell ref="J16:J18"/>
    <mergeCell ref="D3:D5"/>
    <mergeCell ref="K22:K26"/>
    <mergeCell ref="A19:A21"/>
    <mergeCell ref="D19:D21"/>
    <mergeCell ref="E19:E21"/>
    <mergeCell ref="F19:F21"/>
    <mergeCell ref="G19:G21"/>
    <mergeCell ref="H19:H21"/>
    <mergeCell ref="I19:I21"/>
    <mergeCell ref="A45:A48"/>
    <mergeCell ref="A7:A12"/>
    <mergeCell ref="A16:A18"/>
    <mergeCell ref="A13:A15"/>
    <mergeCell ref="A22:A26"/>
    <mergeCell ref="A37:A38"/>
    <mergeCell ref="A31:A33"/>
    <mergeCell ref="A34:A36"/>
    <mergeCell ref="C45:C48"/>
    <mergeCell ref="A27:A30"/>
    <mergeCell ref="A39:A44"/>
    <mergeCell ref="D7:D12"/>
    <mergeCell ref="D45:D48"/>
    <mergeCell ref="D27:D30"/>
    <mergeCell ref="E13:E15"/>
    <mergeCell ref="D16:D18"/>
    <mergeCell ref="F34:F36"/>
    <mergeCell ref="H31:H33"/>
    <mergeCell ref="K45:K48"/>
    <mergeCell ref="I31:I33"/>
    <mergeCell ref="J31:J33"/>
    <mergeCell ref="J34:J36"/>
    <mergeCell ref="K16:K18"/>
    <mergeCell ref="E16:E18"/>
    <mergeCell ref="E45:E48"/>
    <mergeCell ref="F45:F48"/>
    <mergeCell ref="G45:G48"/>
    <mergeCell ref="H45:H48"/>
    <mergeCell ref="I45:I48"/>
    <mergeCell ref="J45:J48"/>
    <mergeCell ref="K27:K30"/>
    <mergeCell ref="J22:J26"/>
    <mergeCell ref="K31:K33"/>
    <mergeCell ref="E22:E26"/>
    <mergeCell ref="E37:E38"/>
    <mergeCell ref="G34:G36"/>
    <mergeCell ref="H34:H36"/>
    <mergeCell ref="I34:I36"/>
    <mergeCell ref="M45:M48"/>
    <mergeCell ref="N45:N48"/>
    <mergeCell ref="F31:F33"/>
    <mergeCell ref="J37:J38"/>
    <mergeCell ref="K34:K36"/>
    <mergeCell ref="L34:L36"/>
    <mergeCell ref="D13:D15"/>
    <mergeCell ref="D22:D26"/>
    <mergeCell ref="D37:D38"/>
    <mergeCell ref="D31:D33"/>
    <mergeCell ref="D34:D36"/>
    <mergeCell ref="D39:D44"/>
    <mergeCell ref="Q16:Q18"/>
    <mergeCell ref="R16:R18"/>
    <mergeCell ref="Q39:Q44"/>
    <mergeCell ref="R39:R44"/>
    <mergeCell ref="K19:K21"/>
    <mergeCell ref="L19:L21"/>
    <mergeCell ref="M19:M21"/>
    <mergeCell ref="N19:N21"/>
    <mergeCell ref="O19:O21"/>
    <mergeCell ref="P19:P21"/>
    <mergeCell ref="Q19:Q21"/>
    <mergeCell ref="R19:R21"/>
    <mergeCell ref="O37:O38"/>
    <mergeCell ref="O22:O26"/>
    <mergeCell ref="E31:E33"/>
    <mergeCell ref="E34:E36"/>
    <mergeCell ref="J19:J21"/>
    <mergeCell ref="G31:G33"/>
    <mergeCell ref="E27:E30"/>
    <mergeCell ref="F27:F30"/>
    <mergeCell ref="G27:G30"/>
    <mergeCell ref="H27:H30"/>
    <mergeCell ref="I27:I30"/>
    <mergeCell ref="J27:J30"/>
    <mergeCell ref="L22:L26"/>
    <mergeCell ref="L27:L30"/>
    <mergeCell ref="M27:M30"/>
    <mergeCell ref="M22:M26"/>
    <mergeCell ref="F37:F38"/>
    <mergeCell ref="G37:G38"/>
    <mergeCell ref="H37:H38"/>
    <mergeCell ref="I37:I38"/>
    <mergeCell ref="K37:K38"/>
    <mergeCell ref="S37:S38"/>
    <mergeCell ref="T37:T38"/>
    <mergeCell ref="U37:U38"/>
    <mergeCell ref="M37:M38"/>
    <mergeCell ref="N37:N38"/>
    <mergeCell ref="L37:L38"/>
    <mergeCell ref="P37:P38"/>
    <mergeCell ref="R37:R38"/>
    <mergeCell ref="T39:T44"/>
    <mergeCell ref="U39:U44"/>
    <mergeCell ref="S45:S48"/>
    <mergeCell ref="T45:T48"/>
    <mergeCell ref="U45:U48"/>
    <mergeCell ref="Q37:Q38"/>
    <mergeCell ref="W45:W48"/>
    <mergeCell ref="L45:L48"/>
    <mergeCell ref="X45:X48"/>
    <mergeCell ref="W37:W38"/>
    <mergeCell ref="O45:O48"/>
    <mergeCell ref="P45:P48"/>
    <mergeCell ref="Q45:Q48"/>
    <mergeCell ref="R45:R48"/>
    <mergeCell ref="W16:W18"/>
    <mergeCell ref="W22:W26"/>
    <mergeCell ref="X22:X26"/>
    <mergeCell ref="X31:X33"/>
    <mergeCell ref="X34:X36"/>
    <mergeCell ref="W34:W36"/>
    <mergeCell ref="W7:W12"/>
    <mergeCell ref="V27:V30"/>
    <mergeCell ref="V45:V48"/>
    <mergeCell ref="V22:V26"/>
    <mergeCell ref="V13:V15"/>
    <mergeCell ref="X37:X38"/>
    <mergeCell ref="W27:W30"/>
    <mergeCell ref="X27:X30"/>
    <mergeCell ref="V19:V21"/>
    <mergeCell ref="W19:W21"/>
    <mergeCell ref="X19:X21"/>
    <mergeCell ref="V34:V36"/>
    <mergeCell ref="V16:V18"/>
    <mergeCell ref="V37:V38"/>
    <mergeCell ref="X16:X18"/>
    <mergeCell ref="W31:W33"/>
    <mergeCell ref="V31:V33"/>
    <mergeCell ref="X7:X12"/>
    <mergeCell ref="U34:U36"/>
    <mergeCell ref="S19:S21"/>
    <mergeCell ref="T19:T21"/>
    <mergeCell ref="R22:R26"/>
    <mergeCell ref="U19:U21"/>
    <mergeCell ref="R27:R30"/>
    <mergeCell ref="S27:S30"/>
    <mergeCell ref="T27:T30"/>
    <mergeCell ref="U27:U30"/>
    <mergeCell ref="W13:W15"/>
    <mergeCell ref="X13:X15"/>
    <mergeCell ref="U31:U33"/>
    <mergeCell ref="S34:S36"/>
    <mergeCell ref="T34:T36"/>
    <mergeCell ref="N31:N33"/>
    <mergeCell ref="M31:M33"/>
    <mergeCell ref="R31:R33"/>
    <mergeCell ref="Q31:Q33"/>
    <mergeCell ref="O31:O33"/>
    <mergeCell ref="S31:S33"/>
    <mergeCell ref="T31:T33"/>
    <mergeCell ref="R34:R36"/>
    <mergeCell ref="P31:P33"/>
    <mergeCell ref="M34:M36"/>
    <mergeCell ref="N34:N36"/>
    <mergeCell ref="O34:O36"/>
    <mergeCell ref="P34:P36"/>
    <mergeCell ref="Q34:Q36"/>
    <mergeCell ref="T16:T18"/>
    <mergeCell ref="U16:U18"/>
    <mergeCell ref="S22:S26"/>
    <mergeCell ref="T22:T26"/>
    <mergeCell ref="U22:U26"/>
    <mergeCell ref="R7:R12"/>
    <mergeCell ref="S7:S12"/>
    <mergeCell ref="S16:S18"/>
    <mergeCell ref="P16:P18"/>
    <mergeCell ref="L31:L33"/>
    <mergeCell ref="L16:L18"/>
    <mergeCell ref="T7:T12"/>
    <mergeCell ref="U7:U12"/>
    <mergeCell ref="V7:V12"/>
    <mergeCell ref="N7:N12"/>
    <mergeCell ref="P22:P26"/>
    <mergeCell ref="Q22:Q26"/>
    <mergeCell ref="N27:N30"/>
    <mergeCell ref="O27:O30"/>
    <mergeCell ref="P27:P30"/>
    <mergeCell ref="Q27:Q30"/>
    <mergeCell ref="N22:N26"/>
    <mergeCell ref="E7:E12"/>
    <mergeCell ref="F7:F12"/>
    <mergeCell ref="G7:G12"/>
    <mergeCell ref="H7:H12"/>
    <mergeCell ref="I7:I12"/>
    <mergeCell ref="J7:J12"/>
    <mergeCell ref="K7:K12"/>
    <mergeCell ref="L7:L12"/>
    <mergeCell ref="M7:M12"/>
    <mergeCell ref="E3:X3"/>
    <mergeCell ref="F22:F26"/>
    <mergeCell ref="G22:G26"/>
    <mergeCell ref="H22:H26"/>
    <mergeCell ref="I22:I26"/>
    <mergeCell ref="F13:F15"/>
    <mergeCell ref="G13:G15"/>
    <mergeCell ref="H13:H15"/>
    <mergeCell ref="I13:I15"/>
    <mergeCell ref="J13:J15"/>
    <mergeCell ref="O13:O15"/>
    <mergeCell ref="P13:P15"/>
    <mergeCell ref="Q13:Q15"/>
    <mergeCell ref="R13:R15"/>
    <mergeCell ref="S13:S15"/>
    <mergeCell ref="T13:T15"/>
    <mergeCell ref="U13:U15"/>
    <mergeCell ref="K13:K15"/>
    <mergeCell ref="L13:L15"/>
    <mergeCell ref="M13:M15"/>
    <mergeCell ref="N13:N15"/>
    <mergeCell ref="O7:O12"/>
    <mergeCell ref="P7:P12"/>
    <mergeCell ref="Q7:Q12"/>
  </mergeCells>
  <pageMargins left="0.19685039370078741" right="0.11811023622047245" top="0.38" bottom="0" header="0" footer="0"/>
  <pageSetup paperSize="9" scale="3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24"/>
  <sheetViews>
    <sheetView view="pageBreakPreview" zoomScale="85" zoomScaleNormal="70" zoomScaleSheetLayoutView="85" workbookViewId="0">
      <selection activeCell="AH6" sqref="AH6"/>
    </sheetView>
  </sheetViews>
  <sheetFormatPr defaultRowHeight="15"/>
  <cols>
    <col min="1" max="1" width="27.42578125" customWidth="1"/>
    <col min="2" max="28" width="5.7109375" customWidth="1"/>
  </cols>
  <sheetData>
    <row r="1" spans="1:28" ht="56.25" customHeight="1"/>
    <row r="2" spans="1:28" ht="72" customHeight="1" thickBot="1">
      <c r="A2" s="206"/>
      <c r="B2" s="54"/>
      <c r="C2" s="54"/>
      <c r="D2" s="54"/>
      <c r="E2" s="54"/>
      <c r="F2" s="54"/>
      <c r="G2" s="54"/>
      <c r="H2" s="54"/>
      <c r="I2" s="54"/>
      <c r="J2" s="54"/>
      <c r="K2" s="54"/>
      <c r="L2" s="207" t="s">
        <v>173</v>
      </c>
      <c r="M2" s="208"/>
      <c r="N2" s="208"/>
      <c r="O2" s="208"/>
      <c r="P2" s="208"/>
      <c r="Q2" s="208"/>
      <c r="R2" s="208"/>
      <c r="S2" s="208"/>
      <c r="T2" s="208"/>
      <c r="U2" s="54"/>
      <c r="V2" s="54"/>
      <c r="W2" s="54"/>
      <c r="X2" s="54"/>
      <c r="Y2" s="54"/>
      <c r="Z2" s="54"/>
      <c r="AA2" s="54"/>
      <c r="AB2" s="54"/>
    </row>
    <row r="3" spans="1:28" ht="30.75" customHeight="1" thickBot="1">
      <c r="A3" s="206"/>
      <c r="B3" s="209"/>
      <c r="C3" s="57" t="s">
        <v>174</v>
      </c>
      <c r="D3" s="59"/>
      <c r="E3" s="60"/>
      <c r="F3" s="60"/>
      <c r="G3" s="56"/>
      <c r="H3" s="56"/>
      <c r="I3" s="61"/>
      <c r="J3" s="61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5"/>
      <c r="Y3" s="54"/>
      <c r="Z3" s="54"/>
      <c r="AA3" s="54"/>
      <c r="AB3" s="54"/>
    </row>
    <row r="4" spans="1:28" ht="21" thickBot="1">
      <c r="A4" s="206"/>
      <c r="B4" s="210"/>
      <c r="C4" s="57"/>
      <c r="D4" s="59"/>
      <c r="E4" s="60"/>
      <c r="F4" s="60"/>
      <c r="G4" s="56"/>
      <c r="H4" s="56"/>
      <c r="I4" s="61"/>
      <c r="J4" s="61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5"/>
      <c r="Y4" s="54"/>
      <c r="Z4" s="54"/>
      <c r="AA4" s="54"/>
      <c r="AB4" s="54"/>
    </row>
    <row r="5" spans="1:28" ht="16.5" thickBot="1">
      <c r="A5" s="211"/>
      <c r="B5" s="994" t="s">
        <v>167</v>
      </c>
      <c r="C5" s="995"/>
      <c r="D5" s="995"/>
      <c r="E5" s="995"/>
      <c r="F5" s="995"/>
      <c r="G5" s="995"/>
      <c r="H5" s="996"/>
      <c r="I5" s="997" t="s">
        <v>0</v>
      </c>
      <c r="J5" s="998"/>
      <c r="K5" s="998"/>
      <c r="L5" s="998"/>
      <c r="M5" s="998"/>
      <c r="N5" s="998"/>
      <c r="O5" s="999"/>
      <c r="P5" s="998" t="s">
        <v>229</v>
      </c>
      <c r="Q5" s="998"/>
      <c r="R5" s="998"/>
      <c r="S5" s="998"/>
      <c r="T5" s="998"/>
      <c r="U5" s="998"/>
      <c r="V5" s="998"/>
      <c r="W5" s="999"/>
      <c r="X5" s="1000" t="s">
        <v>2</v>
      </c>
      <c r="Y5" s="1001"/>
      <c r="Z5" s="1001"/>
      <c r="AA5" s="1001"/>
      <c r="AB5" s="1002"/>
    </row>
    <row r="6" spans="1:28" ht="69.75" thickBot="1">
      <c r="A6" s="212"/>
      <c r="B6" s="91" t="s">
        <v>3</v>
      </c>
      <c r="C6" s="92" t="s">
        <v>4</v>
      </c>
      <c r="D6" s="92" t="s">
        <v>6</v>
      </c>
      <c r="E6" s="92" t="s">
        <v>7</v>
      </c>
      <c r="F6" s="92" t="s">
        <v>8</v>
      </c>
      <c r="G6" s="92" t="s">
        <v>9</v>
      </c>
      <c r="H6" s="93" t="s">
        <v>11</v>
      </c>
      <c r="I6" s="68" t="s">
        <v>3</v>
      </c>
      <c r="J6" s="69" t="s">
        <v>6</v>
      </c>
      <c r="K6" s="69" t="s">
        <v>7</v>
      </c>
      <c r="L6" s="69" t="s">
        <v>8</v>
      </c>
      <c r="M6" s="69" t="s">
        <v>9</v>
      </c>
      <c r="N6" s="69" t="s">
        <v>10</v>
      </c>
      <c r="O6" s="70" t="s">
        <v>11</v>
      </c>
      <c r="P6" s="213" t="s">
        <v>178</v>
      </c>
      <c r="Q6" s="214" t="s">
        <v>179</v>
      </c>
      <c r="R6" s="214" t="s">
        <v>180</v>
      </c>
      <c r="S6" s="214" t="s">
        <v>181</v>
      </c>
      <c r="T6" s="214" t="s">
        <v>182</v>
      </c>
      <c r="U6" s="214" t="s">
        <v>183</v>
      </c>
      <c r="V6" s="214" t="s">
        <v>21</v>
      </c>
      <c r="W6" s="215" t="s">
        <v>184</v>
      </c>
      <c r="X6" s="68" t="s">
        <v>12</v>
      </c>
      <c r="Y6" s="69" t="s">
        <v>14</v>
      </c>
      <c r="Z6" s="69" t="s">
        <v>15</v>
      </c>
      <c r="AA6" s="70" t="s">
        <v>16</v>
      </c>
      <c r="AB6" s="70" t="s">
        <v>230</v>
      </c>
    </row>
    <row r="7" spans="1:28" ht="16.5" thickBot="1">
      <c r="A7" s="216" t="s">
        <v>168</v>
      </c>
      <c r="B7" s="71"/>
      <c r="C7" s="72"/>
      <c r="D7" s="72"/>
      <c r="E7" s="72"/>
      <c r="F7" s="72"/>
      <c r="G7" s="72"/>
      <c r="H7" s="73"/>
      <c r="I7" s="71"/>
      <c r="J7" s="72"/>
      <c r="K7" s="72"/>
      <c r="L7" s="72"/>
      <c r="M7" s="72"/>
      <c r="N7" s="72"/>
      <c r="O7" s="73"/>
      <c r="P7" s="72"/>
      <c r="Q7" s="72"/>
      <c r="R7" s="72"/>
      <c r="S7" s="72"/>
      <c r="T7" s="72"/>
      <c r="U7" s="72"/>
      <c r="V7" s="72"/>
      <c r="W7" s="73"/>
      <c r="X7" s="149"/>
      <c r="Y7" s="150"/>
      <c r="Z7" s="150"/>
      <c r="AA7" s="151"/>
      <c r="AB7" s="217"/>
    </row>
    <row r="8" spans="1:28" ht="20.25" customHeight="1">
      <c r="A8" s="218" t="s">
        <v>259</v>
      </c>
      <c r="B8" s="127"/>
      <c r="C8" s="94"/>
      <c r="D8" s="219"/>
      <c r="E8" s="94"/>
      <c r="F8" s="94"/>
      <c r="G8" s="94"/>
      <c r="H8" s="95"/>
      <c r="I8" s="127"/>
      <c r="J8" s="94"/>
      <c r="K8" s="94"/>
      <c r="L8" s="94"/>
      <c r="M8" s="94"/>
      <c r="N8" s="94"/>
      <c r="O8" s="95"/>
      <c r="P8" s="134"/>
      <c r="Q8" s="103"/>
      <c r="R8" s="103"/>
      <c r="S8" s="148"/>
      <c r="T8" s="103"/>
      <c r="U8" s="245"/>
      <c r="V8" s="220"/>
      <c r="W8" s="244"/>
      <c r="X8" s="134"/>
      <c r="Y8" s="103"/>
      <c r="Z8" s="103"/>
      <c r="AA8" s="103"/>
      <c r="AB8" s="104"/>
    </row>
    <row r="9" spans="1:28" ht="20.25" customHeight="1" thickBot="1">
      <c r="A9" s="221" t="s">
        <v>263</v>
      </c>
      <c r="B9" s="74"/>
      <c r="C9" s="74"/>
      <c r="D9" s="222"/>
      <c r="E9" s="97"/>
      <c r="F9" s="97"/>
      <c r="G9" s="145"/>
      <c r="H9" s="98"/>
      <c r="I9" s="96"/>
      <c r="J9" s="97"/>
      <c r="K9" s="97"/>
      <c r="L9" s="97"/>
      <c r="M9" s="97"/>
      <c r="N9" s="97"/>
      <c r="O9" s="98"/>
      <c r="P9" s="96"/>
      <c r="Q9" s="97"/>
      <c r="R9" s="97"/>
      <c r="S9" s="145"/>
      <c r="T9" s="223"/>
      <c r="U9" s="146"/>
      <c r="V9" s="99"/>
      <c r="W9" s="224"/>
      <c r="X9" s="96"/>
      <c r="Y9" s="97"/>
      <c r="Z9" s="97"/>
      <c r="AA9" s="97"/>
      <c r="AB9" s="98"/>
    </row>
    <row r="10" spans="1:28" ht="20.25" customHeight="1" thickBot="1">
      <c r="A10" s="225" t="s">
        <v>185</v>
      </c>
      <c r="B10" s="226"/>
      <c r="C10" s="227"/>
      <c r="D10" s="227"/>
      <c r="E10" s="227"/>
      <c r="F10" s="227"/>
      <c r="G10" s="227"/>
      <c r="H10" s="228"/>
      <c r="I10" s="226"/>
      <c r="J10" s="227"/>
      <c r="K10" s="227"/>
      <c r="L10" s="227"/>
      <c r="M10" s="227"/>
      <c r="N10" s="227"/>
      <c r="O10" s="228"/>
      <c r="P10" s="226"/>
      <c r="Q10" s="227"/>
      <c r="R10" s="227"/>
      <c r="S10" s="227"/>
      <c r="T10" s="227"/>
      <c r="U10" s="227"/>
      <c r="V10" s="227"/>
      <c r="W10" s="228"/>
      <c r="X10" s="226"/>
      <c r="Y10" s="227"/>
      <c r="Z10" s="229"/>
      <c r="AA10" s="229"/>
      <c r="AB10" s="230"/>
    </row>
    <row r="11" spans="1:28" ht="20.25" customHeight="1">
      <c r="A11" s="221" t="s">
        <v>260</v>
      </c>
      <c r="B11" s="96"/>
      <c r="C11" s="97"/>
      <c r="D11" s="97"/>
      <c r="E11" s="97"/>
      <c r="F11" s="97"/>
      <c r="G11" s="97"/>
      <c r="H11" s="98"/>
      <c r="I11" s="96"/>
      <c r="J11" s="97"/>
      <c r="K11" s="97"/>
      <c r="L11" s="97"/>
      <c r="M11" s="97"/>
      <c r="N11" s="97"/>
      <c r="O11" s="98"/>
      <c r="P11" s="96"/>
      <c r="Q11" s="97"/>
      <c r="R11" s="97"/>
      <c r="S11" s="145"/>
      <c r="T11" s="97"/>
      <c r="U11" s="145"/>
      <c r="V11" s="99"/>
      <c r="W11" s="98"/>
      <c r="X11" s="134"/>
      <c r="Y11" s="103"/>
      <c r="Z11" s="103"/>
      <c r="AA11" s="103"/>
      <c r="AB11" s="104"/>
    </row>
    <row r="12" spans="1:28" ht="20.25" customHeight="1" thickBot="1">
      <c r="A12" s="221" t="s">
        <v>261</v>
      </c>
      <c r="B12" s="97"/>
      <c r="C12" s="97"/>
      <c r="D12" s="97"/>
      <c r="E12" s="97"/>
      <c r="F12" s="97"/>
      <c r="G12" s="97"/>
      <c r="H12" s="98"/>
      <c r="I12" s="132"/>
      <c r="J12" s="97"/>
      <c r="K12" s="97"/>
      <c r="L12" s="97"/>
      <c r="M12" s="145"/>
      <c r="N12" s="97"/>
      <c r="O12" s="98"/>
      <c r="P12" s="144"/>
      <c r="Q12" s="97"/>
      <c r="R12" s="97"/>
      <c r="S12" s="145"/>
      <c r="T12" s="97"/>
      <c r="U12" s="145"/>
      <c r="V12" s="99"/>
      <c r="W12" s="98"/>
      <c r="X12" s="96"/>
      <c r="Y12" s="97"/>
      <c r="Z12" s="97"/>
      <c r="AA12" s="97"/>
      <c r="AB12" s="98"/>
    </row>
    <row r="13" spans="1:28" ht="20.25" customHeight="1" thickBot="1">
      <c r="A13" s="216" t="s">
        <v>169</v>
      </c>
      <c r="B13" s="231"/>
      <c r="C13" s="232"/>
      <c r="D13" s="232"/>
      <c r="E13" s="232"/>
      <c r="F13" s="232"/>
      <c r="G13" s="232"/>
      <c r="H13" s="233"/>
      <c r="I13" s="231"/>
      <c r="J13" s="232"/>
      <c r="K13" s="232"/>
      <c r="L13" s="232"/>
      <c r="M13" s="232"/>
      <c r="N13" s="232"/>
      <c r="O13" s="233"/>
      <c r="P13" s="231"/>
      <c r="Q13" s="232"/>
      <c r="R13" s="232"/>
      <c r="S13" s="232"/>
      <c r="T13" s="232"/>
      <c r="U13" s="232"/>
      <c r="V13" s="232"/>
      <c r="W13" s="233"/>
      <c r="X13" s="226"/>
      <c r="Y13" s="227"/>
      <c r="Z13" s="229"/>
      <c r="AA13" s="229"/>
      <c r="AB13" s="230"/>
    </row>
    <row r="14" spans="1:28" ht="20.25" customHeight="1">
      <c r="A14" s="221" t="s">
        <v>264</v>
      </c>
      <c r="B14" s="129"/>
      <c r="C14" s="76"/>
      <c r="D14" s="76"/>
      <c r="E14" s="76"/>
      <c r="F14" s="76"/>
      <c r="G14" s="76"/>
      <c r="H14" s="130"/>
      <c r="I14" s="134"/>
      <c r="J14" s="103"/>
      <c r="K14" s="103"/>
      <c r="L14" s="103"/>
      <c r="M14" s="103"/>
      <c r="N14" s="103"/>
      <c r="O14" s="104"/>
      <c r="P14" s="134"/>
      <c r="Q14" s="103"/>
      <c r="R14" s="103"/>
      <c r="S14" s="103"/>
      <c r="T14" s="103"/>
      <c r="U14" s="103"/>
      <c r="V14" s="135"/>
      <c r="W14" s="104"/>
      <c r="X14" s="134"/>
      <c r="Y14" s="103"/>
      <c r="Z14" s="148"/>
      <c r="AA14" s="148"/>
      <c r="AB14" s="104"/>
    </row>
    <row r="15" spans="1:28" ht="20.25" customHeight="1">
      <c r="A15" s="221" t="s">
        <v>267</v>
      </c>
      <c r="B15" s="77"/>
      <c r="C15" s="74"/>
      <c r="D15" s="74"/>
      <c r="E15" s="74"/>
      <c r="F15" s="74"/>
      <c r="G15" s="74"/>
      <c r="H15" s="133"/>
      <c r="I15" s="96"/>
      <c r="J15" s="97"/>
      <c r="K15" s="97"/>
      <c r="L15" s="97"/>
      <c r="M15" s="97"/>
      <c r="N15" s="97"/>
      <c r="O15" s="98"/>
      <c r="P15" s="96"/>
      <c r="Q15" s="97"/>
      <c r="R15" s="97"/>
      <c r="S15" s="145"/>
      <c r="T15" s="97"/>
      <c r="U15" s="145"/>
      <c r="V15" s="99"/>
      <c r="W15" s="98"/>
      <c r="X15" s="96"/>
      <c r="Y15" s="97"/>
      <c r="Z15" s="97"/>
      <c r="AA15" s="97"/>
      <c r="AB15" s="98"/>
    </row>
    <row r="16" spans="1:28" ht="20.25" customHeight="1" thickBot="1">
      <c r="A16" s="221" t="s">
        <v>266</v>
      </c>
      <c r="B16" s="77"/>
      <c r="C16" s="74"/>
      <c r="D16" s="74"/>
      <c r="E16" s="74"/>
      <c r="F16" s="74"/>
      <c r="G16" s="74"/>
      <c r="H16" s="133"/>
      <c r="I16" s="96"/>
      <c r="J16" s="97"/>
      <c r="K16" s="97"/>
      <c r="L16" s="97"/>
      <c r="M16" s="97"/>
      <c r="N16" s="97"/>
      <c r="O16" s="98"/>
      <c r="P16" s="96"/>
      <c r="Q16" s="97"/>
      <c r="R16" s="97"/>
      <c r="S16" s="97"/>
      <c r="T16" s="97"/>
      <c r="U16" s="97"/>
      <c r="V16" s="99"/>
      <c r="W16" s="98"/>
      <c r="X16" s="96"/>
      <c r="Y16" s="97"/>
      <c r="Z16" s="145"/>
      <c r="AA16" s="145"/>
      <c r="AB16" s="98"/>
    </row>
    <row r="17" spans="1:28" ht="20.25" hidden="1" customHeight="1" thickBot="1">
      <c r="A17" s="234" t="s">
        <v>262</v>
      </c>
      <c r="B17" s="78"/>
      <c r="C17" s="75"/>
      <c r="D17" s="75"/>
      <c r="E17" s="75"/>
      <c r="F17" s="75"/>
      <c r="G17" s="75"/>
      <c r="H17" s="128"/>
      <c r="I17" s="136"/>
      <c r="J17" s="137"/>
      <c r="K17" s="137"/>
      <c r="L17" s="137"/>
      <c r="M17" s="137"/>
      <c r="N17" s="137"/>
      <c r="O17" s="138"/>
      <c r="P17" s="136"/>
      <c r="Q17" s="137"/>
      <c r="R17" s="137"/>
      <c r="S17" s="137"/>
      <c r="T17" s="137"/>
      <c r="U17" s="137"/>
      <c r="V17" s="139"/>
      <c r="W17" s="138"/>
      <c r="X17" s="136"/>
      <c r="Y17" s="137"/>
      <c r="Z17" s="137"/>
      <c r="AA17" s="137"/>
      <c r="AB17" s="138"/>
    </row>
    <row r="18" spans="1:28" ht="20.25" customHeight="1" thickBot="1">
      <c r="A18" s="216" t="s">
        <v>170</v>
      </c>
      <c r="B18" s="231"/>
      <c r="C18" s="232"/>
      <c r="D18" s="232"/>
      <c r="E18" s="232"/>
      <c r="F18" s="232"/>
      <c r="G18" s="232"/>
      <c r="H18" s="233"/>
      <c r="I18" s="231"/>
      <c r="J18" s="232"/>
      <c r="K18" s="232"/>
      <c r="L18" s="232"/>
      <c r="M18" s="232"/>
      <c r="N18" s="232"/>
      <c r="O18" s="233"/>
      <c r="P18" s="231"/>
      <c r="Q18" s="232"/>
      <c r="R18" s="232"/>
      <c r="S18" s="232"/>
      <c r="T18" s="232"/>
      <c r="U18" s="232"/>
      <c r="V18" s="232"/>
      <c r="W18" s="233"/>
      <c r="X18" s="231"/>
      <c r="Y18" s="232"/>
      <c r="Z18" s="232"/>
      <c r="AA18" s="232"/>
      <c r="AB18" s="233"/>
    </row>
    <row r="19" spans="1:28" ht="20.25" customHeight="1">
      <c r="A19" s="221" t="s">
        <v>171</v>
      </c>
      <c r="B19" s="140"/>
      <c r="C19" s="97"/>
      <c r="D19" s="145"/>
      <c r="E19" s="97"/>
      <c r="F19" s="97"/>
      <c r="G19" s="145"/>
      <c r="H19" s="98"/>
      <c r="I19" s="96"/>
      <c r="J19" s="145"/>
      <c r="K19" s="97"/>
      <c r="L19" s="97"/>
      <c r="M19" s="97"/>
      <c r="N19" s="97"/>
      <c r="O19" s="246"/>
      <c r="P19" s="96"/>
      <c r="Q19" s="97"/>
      <c r="R19" s="97"/>
      <c r="S19" s="145"/>
      <c r="T19" s="97"/>
      <c r="U19" s="97"/>
      <c r="V19" s="99"/>
      <c r="W19" s="98"/>
      <c r="X19" s="140"/>
      <c r="Y19" s="100"/>
      <c r="Z19" s="100"/>
      <c r="AA19" s="101"/>
      <c r="AB19" s="102"/>
    </row>
    <row r="20" spans="1:28" ht="20.25" hidden="1" customHeight="1">
      <c r="A20" s="221" t="s">
        <v>186</v>
      </c>
      <c r="B20" s="140"/>
      <c r="C20" s="97"/>
      <c r="D20" s="97"/>
      <c r="E20" s="97"/>
      <c r="F20" s="97"/>
      <c r="G20" s="97"/>
      <c r="H20" s="98"/>
      <c r="I20" s="96"/>
      <c r="J20" s="97"/>
      <c r="K20" s="97"/>
      <c r="L20" s="97"/>
      <c r="M20" s="97"/>
      <c r="N20" s="97"/>
      <c r="O20" s="98"/>
      <c r="P20" s="96"/>
      <c r="Q20" s="97"/>
      <c r="R20" s="97"/>
      <c r="S20" s="97"/>
      <c r="T20" s="97"/>
      <c r="U20" s="97"/>
      <c r="V20" s="99"/>
      <c r="W20" s="98"/>
      <c r="X20" s="140"/>
      <c r="Y20" s="101"/>
      <c r="Z20" s="101"/>
      <c r="AA20" s="101"/>
      <c r="AB20" s="102"/>
    </row>
    <row r="21" spans="1:28" ht="20.25" customHeight="1">
      <c r="A21" s="235" t="s">
        <v>172</v>
      </c>
      <c r="B21" s="236"/>
      <c r="C21" s="125"/>
      <c r="D21" s="125"/>
      <c r="E21" s="125"/>
      <c r="F21" s="125"/>
      <c r="G21" s="237"/>
      <c r="H21" s="131"/>
      <c r="I21" s="126"/>
      <c r="J21" s="125"/>
      <c r="K21" s="125"/>
      <c r="L21" s="125"/>
      <c r="M21" s="125"/>
      <c r="N21" s="125"/>
      <c r="O21" s="131"/>
      <c r="P21" s="126"/>
      <c r="Q21" s="125"/>
      <c r="R21" s="125"/>
      <c r="S21" s="125"/>
      <c r="T21" s="125"/>
      <c r="U21" s="125"/>
      <c r="V21" s="238"/>
      <c r="W21" s="131"/>
      <c r="X21" s="236"/>
      <c r="Y21" s="239"/>
      <c r="Z21" s="239"/>
      <c r="AA21" s="239"/>
      <c r="AB21" s="240"/>
    </row>
    <row r="22" spans="1:28" ht="20.25" hidden="1" customHeight="1">
      <c r="A22" s="241" t="s">
        <v>187</v>
      </c>
      <c r="B22" s="242"/>
      <c r="C22" s="103"/>
      <c r="D22" s="103"/>
      <c r="E22" s="103"/>
      <c r="F22" s="103"/>
      <c r="G22" s="103"/>
      <c r="H22" s="104"/>
      <c r="I22" s="134"/>
      <c r="J22" s="103"/>
      <c r="K22" s="103"/>
      <c r="L22" s="103"/>
      <c r="M22" s="103"/>
      <c r="N22" s="103"/>
      <c r="O22" s="104"/>
      <c r="P22" s="134"/>
      <c r="Q22" s="103"/>
      <c r="R22" s="103"/>
      <c r="S22" s="103"/>
      <c r="T22" s="103"/>
      <c r="U22" s="103"/>
      <c r="V22" s="135"/>
      <c r="W22" s="104"/>
      <c r="X22" s="242"/>
      <c r="Y22" s="152"/>
      <c r="Z22" s="152"/>
      <c r="AA22" s="152"/>
      <c r="AB22" s="153"/>
    </row>
    <row r="23" spans="1:28" ht="20.25" customHeight="1" thickBot="1">
      <c r="A23" s="234" t="s">
        <v>265</v>
      </c>
      <c r="B23" s="141"/>
      <c r="C23" s="137"/>
      <c r="D23" s="147"/>
      <c r="E23" s="137"/>
      <c r="F23" s="137"/>
      <c r="G23" s="147"/>
      <c r="H23" s="138"/>
      <c r="I23" s="136"/>
      <c r="J23" s="147"/>
      <c r="K23" s="137"/>
      <c r="L23" s="137"/>
      <c r="M23" s="137"/>
      <c r="N23" s="137"/>
      <c r="O23" s="138"/>
      <c r="P23" s="136"/>
      <c r="Q23" s="137"/>
      <c r="R23" s="137"/>
      <c r="S23" s="147"/>
      <c r="T23" s="137"/>
      <c r="U23" s="147"/>
      <c r="V23" s="139"/>
      <c r="W23" s="138"/>
      <c r="X23" s="141"/>
      <c r="Y23" s="142"/>
      <c r="Z23" s="142"/>
      <c r="AA23" s="142"/>
      <c r="AB23" s="143"/>
    </row>
    <row r="24" spans="1:28" ht="30.75" customHeight="1">
      <c r="A24" s="243" t="s">
        <v>188</v>
      </c>
      <c r="B24" s="79"/>
      <c r="C24" s="79"/>
      <c r="D24" s="79"/>
      <c r="E24" s="79"/>
      <c r="F24" s="79"/>
      <c r="G24" s="79"/>
      <c r="H24" s="79"/>
      <c r="I24" s="79"/>
      <c r="J24" s="79"/>
      <c r="K24" s="80"/>
      <c r="L24" s="1003"/>
      <c r="M24" s="1003"/>
      <c r="N24" s="1003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  <c r="AA24" s="80"/>
      <c r="AB24" s="58"/>
    </row>
  </sheetData>
  <mergeCells count="5">
    <mergeCell ref="B5:H5"/>
    <mergeCell ref="I5:O5"/>
    <mergeCell ref="P5:W5"/>
    <mergeCell ref="X5:AB5"/>
    <mergeCell ref="L24:N24"/>
  </mergeCells>
  <conditionalFormatting sqref="A11:A13 A17:H17 P15:V15 W14:W15 P16:W16 A15:O16 P19:W19 I19 A19:A21 H19:H21 A22:H23 J20:W20 I23:R23 B8:P8 D9:P9 H11:W12 J17:W17 I14:V14 I21:W22">
    <cfRule type="cellIs" dxfId="16" priority="15" stopIfTrue="1" operator="equal">
      <formula>"ОСН"</formula>
    </cfRule>
  </conditionalFormatting>
  <conditionalFormatting sqref="B12:C12">
    <cfRule type="cellIs" dxfId="15" priority="11" stopIfTrue="1" operator="equal">
      <formula>"ОСН"</formula>
    </cfRule>
  </conditionalFormatting>
  <conditionalFormatting sqref="W15">
    <cfRule type="cellIs" dxfId="14" priority="10" stopIfTrue="1" operator="equal">
      <formula>"ОСН"</formula>
    </cfRule>
  </conditionalFormatting>
  <conditionalFormatting sqref="I17">
    <cfRule type="cellIs" dxfId="13" priority="9" stopIfTrue="1" operator="equal">
      <formula>"ОСН"</formula>
    </cfRule>
  </conditionalFormatting>
  <conditionalFormatting sqref="G21">
    <cfRule type="cellIs" dxfId="12" priority="8" stopIfTrue="1" operator="equal">
      <formula>"ОСН"</formula>
    </cfRule>
  </conditionalFormatting>
  <conditionalFormatting sqref="N19 W23 I20 J19:L19">
    <cfRule type="cellIs" dxfId="11" priority="7" stopIfTrue="1" operator="equal">
      <formula>"ОСН"</formula>
    </cfRule>
  </conditionalFormatting>
  <conditionalFormatting sqref="G19">
    <cfRule type="cellIs" dxfId="10" priority="6" stopIfTrue="1" operator="equal">
      <formula>"ОСН"</formula>
    </cfRule>
  </conditionalFormatting>
  <conditionalFormatting sqref="S23:V23">
    <cfRule type="cellIs" dxfId="9" priority="5" stopIfTrue="1" operator="equal">
      <formula>"ОСН"</formula>
    </cfRule>
  </conditionalFormatting>
  <conditionalFormatting sqref="R8">
    <cfRule type="cellIs" dxfId="8" priority="4" stopIfTrue="1" operator="equal">
      <formula>"ОСН"</formula>
    </cfRule>
  </conditionalFormatting>
  <conditionalFormatting sqref="T9">
    <cfRule type="cellIs" dxfId="7" priority="12" stopIfTrue="1" operator="equal">
      <formula>"ОСН"</formula>
    </cfRule>
  </conditionalFormatting>
  <conditionalFormatting sqref="W8:W9 Q8 S8:T8">
    <cfRule type="cellIs" dxfId="6" priority="13" stopIfTrue="1" operator="equal">
      <formula>"ОСН"</formula>
    </cfRule>
  </conditionalFormatting>
  <conditionalFormatting sqref="B9">
    <cfRule type="cellIs" dxfId="5" priority="2" stopIfTrue="1" operator="equal">
      <formula>"ОСН"</formula>
    </cfRule>
  </conditionalFormatting>
  <conditionalFormatting sqref="C9">
    <cfRule type="cellIs" dxfId="4" priority="3" stopIfTrue="1" operator="equal">
      <formula>"ОСН"</formula>
    </cfRule>
  </conditionalFormatting>
  <conditionalFormatting sqref="B11:C11 B14:H14 D11:G12 B19:F21 G20">
    <cfRule type="cellIs" dxfId="3" priority="17" stopIfTrue="1" operator="equal">
      <formula>"ОСН"</formula>
    </cfRule>
  </conditionalFormatting>
  <conditionalFormatting sqref="A18">
    <cfRule type="cellIs" dxfId="2" priority="16" stopIfTrue="1" operator="equal">
      <formula>"ОСН"</formula>
    </cfRule>
  </conditionalFormatting>
  <conditionalFormatting sqref="A7:A10">
    <cfRule type="cellIs" dxfId="1" priority="18" stopIfTrue="1" operator="equal">
      <formula>"ОСН"</formula>
    </cfRule>
  </conditionalFormatting>
  <conditionalFormatting sqref="A14">
    <cfRule type="cellIs" dxfId="0" priority="1" stopIfTrue="1" operator="equal">
      <formula>"ОСН"</formula>
    </cfRule>
  </conditionalFormatting>
  <pageMargins left="0.25" right="0.25" top="0.75" bottom="0.75" header="0.3" footer="0.3"/>
  <pageSetup paperSize="9" scale="78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38" sqref="G38"/>
    </sheetView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48"/>
  <sheetViews>
    <sheetView view="pageBreakPreview" zoomScale="55" zoomScaleNormal="160" zoomScaleSheetLayoutView="55" workbookViewId="0">
      <pane xSplit="2" ySplit="4" topLeftCell="D5" activePane="bottomRight" state="frozen"/>
      <selection pane="topRight" activeCell="G1" sqref="G1"/>
      <selection pane="bottomLeft" activeCell="A5" sqref="A5"/>
      <selection pane="bottomRight" activeCell="X1" sqref="X1:AY1048576"/>
    </sheetView>
  </sheetViews>
  <sheetFormatPr defaultColWidth="8.85546875" defaultRowHeight="20.25"/>
  <cols>
    <col min="1" max="1" width="38.5703125" style="40" customWidth="1"/>
    <col min="2" max="2" width="22" style="37" customWidth="1"/>
    <col min="3" max="3" width="11.5703125" style="37" hidden="1" customWidth="1"/>
    <col min="4" max="4" width="13.42578125" style="37" customWidth="1"/>
    <col min="5" max="8" width="11.7109375" style="40" customWidth="1"/>
    <col min="9" max="9" width="13.140625" style="40" customWidth="1"/>
    <col min="10" max="16" width="11.7109375" style="40" customWidth="1"/>
    <col min="17" max="19" width="11.7109375" style="247" customWidth="1"/>
    <col min="20" max="20" width="21.85546875" style="40" customWidth="1"/>
    <col min="21" max="21" width="21.5703125" style="40" customWidth="1"/>
    <col min="22" max="22" width="17.85546875" style="40" customWidth="1"/>
    <col min="23" max="23" width="19.7109375" style="40" customWidth="1"/>
    <col min="24" max="16384" width="8.85546875" style="37"/>
  </cols>
  <sheetData>
    <row r="1" spans="1:23" s="84" customFormat="1" ht="150.75" customHeight="1" thickBot="1">
      <c r="A1" s="83"/>
      <c r="D1" s="778"/>
      <c r="E1" s="779"/>
      <c r="F1" s="779"/>
      <c r="G1" s="779"/>
      <c r="H1" s="779"/>
      <c r="I1" s="187"/>
      <c r="J1" s="187"/>
      <c r="K1" s="780"/>
      <c r="L1" s="780"/>
      <c r="M1" s="780"/>
      <c r="N1" s="780"/>
      <c r="O1" s="780"/>
      <c r="P1" s="780"/>
      <c r="Q1" s="249"/>
      <c r="R1" s="249"/>
      <c r="S1" s="249"/>
      <c r="T1" s="188"/>
      <c r="U1" s="188"/>
      <c r="V1" s="179"/>
      <c r="W1" s="105">
        <v>2</v>
      </c>
    </row>
    <row r="2" spans="1:23" ht="45.75" customHeight="1" thickBot="1">
      <c r="A2" s="763" t="s">
        <v>157</v>
      </c>
      <c r="B2" s="766" t="s">
        <v>154</v>
      </c>
      <c r="C2" s="748" t="s">
        <v>155</v>
      </c>
      <c r="D2" s="748" t="s">
        <v>156</v>
      </c>
      <c r="E2" s="594" t="s">
        <v>20</v>
      </c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6"/>
    </row>
    <row r="3" spans="1:23" ht="47.25" customHeight="1" thickBot="1">
      <c r="A3" s="764"/>
      <c r="B3" s="767"/>
      <c r="C3" s="749"/>
      <c r="D3" s="749"/>
      <c r="E3" s="781" t="s">
        <v>224</v>
      </c>
      <c r="F3" s="782"/>
      <c r="G3" s="782"/>
      <c r="H3" s="782"/>
      <c r="I3" s="782"/>
      <c r="J3" s="783"/>
      <c r="K3" s="784" t="s">
        <v>0</v>
      </c>
      <c r="L3" s="785"/>
      <c r="M3" s="785"/>
      <c r="N3" s="785"/>
      <c r="O3" s="785"/>
      <c r="P3" s="786"/>
      <c r="Q3" s="775" t="s">
        <v>268</v>
      </c>
      <c r="R3" s="776"/>
      <c r="S3" s="777"/>
      <c r="T3" s="773" t="s">
        <v>200</v>
      </c>
      <c r="U3" s="773" t="s">
        <v>201</v>
      </c>
      <c r="V3" s="773" t="s">
        <v>2</v>
      </c>
      <c r="W3" s="773" t="s">
        <v>199</v>
      </c>
    </row>
    <row r="4" spans="1:23" ht="180" customHeight="1" thickBot="1">
      <c r="A4" s="765"/>
      <c r="B4" s="768"/>
      <c r="C4" s="750"/>
      <c r="D4" s="750"/>
      <c r="E4" s="368" t="s">
        <v>9</v>
      </c>
      <c r="F4" s="369" t="s">
        <v>143</v>
      </c>
      <c r="G4" s="370" t="s">
        <v>204</v>
      </c>
      <c r="H4" s="370" t="s">
        <v>205</v>
      </c>
      <c r="I4" s="369" t="s">
        <v>10</v>
      </c>
      <c r="J4" s="371" t="s">
        <v>5</v>
      </c>
      <c r="K4" s="368" t="s">
        <v>9</v>
      </c>
      <c r="L4" s="369" t="s">
        <v>143</v>
      </c>
      <c r="M4" s="370" t="s">
        <v>204</v>
      </c>
      <c r="N4" s="370" t="s">
        <v>205</v>
      </c>
      <c r="O4" s="369" t="s">
        <v>10</v>
      </c>
      <c r="P4" s="371" t="s">
        <v>5</v>
      </c>
      <c r="Q4" s="251" t="s">
        <v>275</v>
      </c>
      <c r="R4" s="252" t="s">
        <v>269</v>
      </c>
      <c r="S4" s="253" t="s">
        <v>270</v>
      </c>
      <c r="T4" s="774"/>
      <c r="U4" s="774"/>
      <c r="V4" s="774"/>
      <c r="W4" s="774"/>
    </row>
    <row r="5" spans="1:23" s="247" customFormat="1" ht="51" customHeight="1" thickBot="1">
      <c r="A5" s="367" t="s">
        <v>292</v>
      </c>
      <c r="B5" s="384" t="s">
        <v>285</v>
      </c>
      <c r="C5" s="379">
        <v>2</v>
      </c>
      <c r="D5" s="379">
        <v>80</v>
      </c>
      <c r="E5" s="380">
        <v>969.15000000000009</v>
      </c>
      <c r="F5" s="381">
        <v>1120.3991400000002</v>
      </c>
      <c r="G5" s="381">
        <v>1056.685455</v>
      </c>
      <c r="H5" s="381">
        <v>1165.5</v>
      </c>
      <c r="I5" s="381">
        <v>1164.8785049999999</v>
      </c>
      <c r="J5" s="382">
        <v>1250.2308</v>
      </c>
      <c r="K5" s="381">
        <v>2213.0028900000007</v>
      </c>
      <c r="L5" s="381">
        <v>2213.0028900000007</v>
      </c>
      <c r="M5" s="381">
        <v>2213.0028900000007</v>
      </c>
      <c r="N5" s="381">
        <v>2213.0028900000007</v>
      </c>
      <c r="O5" s="381">
        <v>2213.0028900000007</v>
      </c>
      <c r="P5" s="386">
        <v>2213.0028900000007</v>
      </c>
      <c r="Q5" s="380">
        <v>2544.2219249999998</v>
      </c>
      <c r="R5" s="381">
        <v>2544.2219249999998</v>
      </c>
      <c r="S5" s="382">
        <v>2544.2219249999998</v>
      </c>
      <c r="T5" s="385">
        <v>2213.0028900000007</v>
      </c>
      <c r="U5" s="385">
        <v>2337.340635</v>
      </c>
      <c r="V5" s="385">
        <v>2953.805085</v>
      </c>
      <c r="W5" s="385">
        <v>2953.805085</v>
      </c>
    </row>
    <row r="6" spans="1:23" s="40" customFormat="1" ht="51" customHeight="1" thickBot="1">
      <c r="A6" s="388" t="s">
        <v>307</v>
      </c>
      <c r="B6" s="394" t="s">
        <v>18</v>
      </c>
      <c r="C6" s="407">
        <v>12</v>
      </c>
      <c r="D6" s="407">
        <v>60</v>
      </c>
      <c r="E6" s="400">
        <v>799.05000000000007</v>
      </c>
      <c r="F6" s="401">
        <v>967.05000000000007</v>
      </c>
      <c r="G6" s="401">
        <v>921.94410000000005</v>
      </c>
      <c r="H6" s="401">
        <v>1097.4348</v>
      </c>
      <c r="I6" s="401">
        <v>1097.4348</v>
      </c>
      <c r="J6" s="402">
        <v>1127.0952000000002</v>
      </c>
      <c r="K6" s="400">
        <v>1482.6492450000001</v>
      </c>
      <c r="L6" s="401">
        <v>1482.6492450000001</v>
      </c>
      <c r="M6" s="401">
        <v>1482.6492450000001</v>
      </c>
      <c r="N6" s="401">
        <v>1482.6492450000001</v>
      </c>
      <c r="O6" s="401">
        <v>1482.6492450000001</v>
      </c>
      <c r="P6" s="402">
        <v>1482.6492450000001</v>
      </c>
      <c r="Q6" s="403">
        <v>1705.2033600000002</v>
      </c>
      <c r="R6" s="404">
        <v>1705.2033600000002</v>
      </c>
      <c r="S6" s="402">
        <v>1705.2033600000002</v>
      </c>
      <c r="T6" s="405">
        <v>1482.6492450000001</v>
      </c>
      <c r="U6" s="405">
        <v>1612.2112650000001</v>
      </c>
      <c r="V6" s="405" t="s">
        <v>111</v>
      </c>
      <c r="W6" s="405">
        <v>1746.99756</v>
      </c>
    </row>
    <row r="7" spans="1:23" s="40" customFormat="1" ht="51" customHeight="1" thickBot="1">
      <c r="A7" s="359" t="s">
        <v>306</v>
      </c>
      <c r="B7" s="365" t="s">
        <v>23</v>
      </c>
      <c r="C7" s="280">
        <v>4</v>
      </c>
      <c r="D7" s="281">
        <v>60</v>
      </c>
      <c r="E7" s="282" t="s">
        <v>111</v>
      </c>
      <c r="F7" s="283" t="s">
        <v>111</v>
      </c>
      <c r="G7" s="283" t="s">
        <v>111</v>
      </c>
      <c r="H7" s="283" t="s">
        <v>111</v>
      </c>
      <c r="I7" s="283" t="s">
        <v>111</v>
      </c>
      <c r="J7" s="284" t="s">
        <v>111</v>
      </c>
      <c r="K7" s="319" t="s">
        <v>111</v>
      </c>
      <c r="L7" s="277" t="s">
        <v>111</v>
      </c>
      <c r="M7" s="277" t="s">
        <v>111</v>
      </c>
      <c r="N7" s="277" t="s">
        <v>111</v>
      </c>
      <c r="O7" s="277" t="s">
        <v>111</v>
      </c>
      <c r="P7" s="278" t="s">
        <v>111</v>
      </c>
      <c r="Q7" s="361" t="s">
        <v>111</v>
      </c>
      <c r="R7" s="279" t="s">
        <v>111</v>
      </c>
      <c r="S7" s="278" t="s">
        <v>111</v>
      </c>
      <c r="T7" s="320" t="s">
        <v>111</v>
      </c>
      <c r="U7" s="320" t="s">
        <v>111</v>
      </c>
      <c r="V7" s="320">
        <v>1747</v>
      </c>
      <c r="W7" s="362">
        <v>1747</v>
      </c>
    </row>
    <row r="8" spans="1:23" s="40" customFormat="1" ht="51" customHeight="1" thickBot="1">
      <c r="A8" s="408" t="s">
        <v>309</v>
      </c>
      <c r="B8" s="409" t="s">
        <v>27</v>
      </c>
      <c r="C8" s="410">
        <v>30</v>
      </c>
      <c r="D8" s="411">
        <v>60</v>
      </c>
      <c r="E8" s="412">
        <v>799.05000000000007</v>
      </c>
      <c r="F8" s="413">
        <v>967.05000000000007</v>
      </c>
      <c r="G8" s="413">
        <v>921.94410000000005</v>
      </c>
      <c r="H8" s="413">
        <v>1097.4348</v>
      </c>
      <c r="I8" s="413">
        <v>1097.4348</v>
      </c>
      <c r="J8" s="414">
        <v>1127.0952000000002</v>
      </c>
      <c r="K8" s="412">
        <v>1482.6492450000001</v>
      </c>
      <c r="L8" s="413">
        <v>1482.6492450000001</v>
      </c>
      <c r="M8" s="413">
        <v>1482.6492450000001</v>
      </c>
      <c r="N8" s="413">
        <v>1482.6492450000001</v>
      </c>
      <c r="O8" s="413">
        <v>1482.6492450000001</v>
      </c>
      <c r="P8" s="414">
        <v>1482.6492450000001</v>
      </c>
      <c r="Q8" s="415">
        <v>1705.2033600000002</v>
      </c>
      <c r="R8" s="416">
        <v>1705.2033600000002</v>
      </c>
      <c r="S8" s="414">
        <v>1705.2033600000002</v>
      </c>
      <c r="T8" s="417">
        <v>1482.6492450000001</v>
      </c>
      <c r="U8" s="418">
        <v>1612.2112650000001</v>
      </c>
      <c r="V8" s="567" t="s">
        <v>111</v>
      </c>
      <c r="W8" s="417">
        <v>1746.99756</v>
      </c>
    </row>
    <row r="9" spans="1:23" s="40" customFormat="1" ht="51" customHeight="1" thickBot="1">
      <c r="A9" s="359" t="s">
        <v>310</v>
      </c>
      <c r="B9" s="365" t="s">
        <v>28</v>
      </c>
      <c r="C9" s="276">
        <v>99</v>
      </c>
      <c r="D9" s="276">
        <v>60</v>
      </c>
      <c r="E9" s="319">
        <v>799.05000000000007</v>
      </c>
      <c r="F9" s="277">
        <v>967.05000000000007</v>
      </c>
      <c r="G9" s="277">
        <v>921.94410000000005</v>
      </c>
      <c r="H9" s="277">
        <v>1097.4348</v>
      </c>
      <c r="I9" s="277">
        <v>1097.4348</v>
      </c>
      <c r="J9" s="278">
        <v>1127.0952000000002</v>
      </c>
      <c r="K9" s="319">
        <v>1482.6492450000001</v>
      </c>
      <c r="L9" s="277">
        <v>1482.6492450000001</v>
      </c>
      <c r="M9" s="277">
        <v>1482.6492450000001</v>
      </c>
      <c r="N9" s="277">
        <v>1482.6492450000001</v>
      </c>
      <c r="O9" s="277">
        <v>1482.6492450000001</v>
      </c>
      <c r="P9" s="278">
        <v>1482.6492450000001</v>
      </c>
      <c r="Q9" s="361">
        <v>1705.2033600000002</v>
      </c>
      <c r="R9" s="279">
        <v>1705.2033600000002</v>
      </c>
      <c r="S9" s="278">
        <v>1705.2033600000002</v>
      </c>
      <c r="T9" s="320">
        <v>1482.6492450000001</v>
      </c>
      <c r="U9" s="320">
        <v>1612.2112650000001</v>
      </c>
      <c r="V9" s="320" t="s">
        <v>111</v>
      </c>
      <c r="W9" s="320">
        <v>1746.99756</v>
      </c>
    </row>
    <row r="10" spans="1:23" s="40" customFormat="1" ht="51" customHeight="1" thickBot="1">
      <c r="A10" s="419" t="s">
        <v>308</v>
      </c>
      <c r="B10" s="420" t="s">
        <v>27</v>
      </c>
      <c r="C10" s="421">
        <v>30</v>
      </c>
      <c r="D10" s="387">
        <v>40</v>
      </c>
      <c r="E10" s="422">
        <v>741.5100000000001</v>
      </c>
      <c r="F10" s="423">
        <v>824.31195000000014</v>
      </c>
      <c r="G10" s="423">
        <v>811.65000000000009</v>
      </c>
      <c r="H10" s="423">
        <v>930.59505000000001</v>
      </c>
      <c r="I10" s="423">
        <v>930.59505000000001</v>
      </c>
      <c r="J10" s="424">
        <v>1012.1611500000001</v>
      </c>
      <c r="K10" s="422">
        <v>1170.75</v>
      </c>
      <c r="L10" s="401">
        <v>1170.75</v>
      </c>
      <c r="M10" s="520">
        <v>1170.75</v>
      </c>
      <c r="N10" s="520">
        <v>1170.75</v>
      </c>
      <c r="O10" s="520">
        <v>1170.75</v>
      </c>
      <c r="P10" s="520">
        <v>1170.75</v>
      </c>
      <c r="Q10" s="425">
        <v>1346.1000000000001</v>
      </c>
      <c r="R10" s="426">
        <v>1346.1000000000001</v>
      </c>
      <c r="S10" s="424">
        <v>1346.1000000000001</v>
      </c>
      <c r="T10" s="427">
        <v>1170.75</v>
      </c>
      <c r="U10" s="428">
        <v>1300.8444750000003</v>
      </c>
      <c r="V10" s="427"/>
      <c r="W10" s="427">
        <v>1436.6756250000001</v>
      </c>
    </row>
    <row r="11" spans="1:23" s="40" customFormat="1" ht="51" customHeight="1" thickBot="1">
      <c r="A11" s="359" t="s">
        <v>303</v>
      </c>
      <c r="B11" s="360" t="s">
        <v>189</v>
      </c>
      <c r="C11" s="273">
        <v>6</v>
      </c>
      <c r="D11" s="347">
        <v>80</v>
      </c>
      <c r="E11" s="356">
        <v>969.15000000000009</v>
      </c>
      <c r="F11" s="269">
        <v>1120.3991400000002</v>
      </c>
      <c r="G11" s="269">
        <v>1057.3500000000001</v>
      </c>
      <c r="H11" s="269">
        <v>1165.5</v>
      </c>
      <c r="I11" s="269">
        <v>1164.8785049999999</v>
      </c>
      <c r="J11" s="285">
        <v>1250.2308</v>
      </c>
      <c r="K11" s="356">
        <v>2213.0028900000007</v>
      </c>
      <c r="L11" s="269">
        <v>2213.0028900000007</v>
      </c>
      <c r="M11" s="269">
        <v>2213.3349000000003</v>
      </c>
      <c r="N11" s="269">
        <v>2213.0028900000007</v>
      </c>
      <c r="O11" s="269">
        <v>2213.0028900000007</v>
      </c>
      <c r="P11" s="285">
        <v>2213.0028900000007</v>
      </c>
      <c r="Q11" s="268">
        <v>2544.2219249999998</v>
      </c>
      <c r="R11" s="286">
        <v>2544.2219249999998</v>
      </c>
      <c r="S11" s="285">
        <v>2544.2219249999998</v>
      </c>
      <c r="T11" s="351">
        <v>2213.0028900000007</v>
      </c>
      <c r="U11" s="351">
        <v>2337.340635</v>
      </c>
      <c r="V11" s="351">
        <v>2953.805085</v>
      </c>
      <c r="W11" s="351">
        <v>2953.805085</v>
      </c>
    </row>
    <row r="12" spans="1:23" s="41" customFormat="1" ht="51" customHeight="1" thickBot="1">
      <c r="A12" s="388" t="s">
        <v>304</v>
      </c>
      <c r="B12" s="394" t="s">
        <v>226</v>
      </c>
      <c r="C12" s="395">
        <v>8</v>
      </c>
      <c r="D12" s="396">
        <v>80</v>
      </c>
      <c r="E12" s="428">
        <v>969.15000000000009</v>
      </c>
      <c r="F12" s="429">
        <v>1120.3991400000002</v>
      </c>
      <c r="G12" s="429">
        <v>1057.3500000000001</v>
      </c>
      <c r="H12" s="429">
        <v>1165.5</v>
      </c>
      <c r="I12" s="429">
        <v>1164.8785049999999</v>
      </c>
      <c r="J12" s="430">
        <v>1250.2308</v>
      </c>
      <c r="K12" s="428">
        <v>2213.0028900000007</v>
      </c>
      <c r="L12" s="429">
        <v>2213.0028900000007</v>
      </c>
      <c r="M12" s="429">
        <v>2213.0028900000007</v>
      </c>
      <c r="N12" s="429">
        <v>2213.0028900000007</v>
      </c>
      <c r="O12" s="429">
        <v>2213.0028900000007</v>
      </c>
      <c r="P12" s="430">
        <v>2213.0028900000007</v>
      </c>
      <c r="Q12" s="431">
        <v>2544.2219249999998</v>
      </c>
      <c r="R12" s="432">
        <v>2544.2219249999998</v>
      </c>
      <c r="S12" s="430">
        <v>2544.2219249999998</v>
      </c>
      <c r="T12" s="405">
        <v>2213.0028900000007</v>
      </c>
      <c r="U12" s="405">
        <v>2337.340635</v>
      </c>
      <c r="V12" s="405">
        <v>2953.805085</v>
      </c>
      <c r="W12" s="406">
        <v>2953.805085</v>
      </c>
    </row>
    <row r="13" spans="1:23" s="40" customFormat="1" ht="51" customHeight="1" thickBot="1">
      <c r="A13" s="359" t="s">
        <v>302</v>
      </c>
      <c r="B13" s="342" t="s">
        <v>29</v>
      </c>
      <c r="C13" s="280">
        <v>54</v>
      </c>
      <c r="D13" s="281">
        <v>80</v>
      </c>
      <c r="E13" s="319">
        <v>969.15000000000009</v>
      </c>
      <c r="F13" s="277">
        <v>1120.3991400000002</v>
      </c>
      <c r="G13" s="277">
        <v>1057.3500000000001</v>
      </c>
      <c r="H13" s="277">
        <v>1165.5</v>
      </c>
      <c r="I13" s="277">
        <v>1164.8785049999999</v>
      </c>
      <c r="J13" s="278">
        <v>1250.2308</v>
      </c>
      <c r="K13" s="319">
        <v>1984.44085875</v>
      </c>
      <c r="L13" s="277">
        <v>1984.44085875</v>
      </c>
      <c r="M13" s="277">
        <v>1984.44085875</v>
      </c>
      <c r="N13" s="277">
        <v>1984.1796450000004</v>
      </c>
      <c r="O13" s="277">
        <v>1984.1796450000004</v>
      </c>
      <c r="P13" s="278">
        <v>1984.1796450000004</v>
      </c>
      <c r="Q13" s="361">
        <v>2281.9633200000003</v>
      </c>
      <c r="R13" s="279">
        <v>2281.9633200000003</v>
      </c>
      <c r="S13" s="278">
        <v>2281.9633200000003</v>
      </c>
      <c r="T13" s="320">
        <v>1984.1796450000004</v>
      </c>
      <c r="U13" s="320">
        <v>2109.5622450000001</v>
      </c>
      <c r="V13" s="320" t="s">
        <v>111</v>
      </c>
      <c r="W13" s="320">
        <v>2839.9158900000002</v>
      </c>
    </row>
    <row r="14" spans="1:23" s="40" customFormat="1" ht="51" customHeight="1" thickBot="1">
      <c r="A14" s="388" t="s">
        <v>301</v>
      </c>
      <c r="B14" s="433" t="s">
        <v>29</v>
      </c>
      <c r="C14" s="395">
        <v>54</v>
      </c>
      <c r="D14" s="396">
        <v>60</v>
      </c>
      <c r="E14" s="397">
        <v>799.05000000000007</v>
      </c>
      <c r="F14" s="398">
        <v>967.05000000000007</v>
      </c>
      <c r="G14" s="398">
        <v>921.94410000000005</v>
      </c>
      <c r="H14" s="398">
        <v>1097.4348</v>
      </c>
      <c r="I14" s="398">
        <v>1097.4348</v>
      </c>
      <c r="J14" s="399">
        <v>1127.0952000000002</v>
      </c>
      <c r="K14" s="400">
        <v>1482.6492450000001</v>
      </c>
      <c r="L14" s="401">
        <v>1482.6492450000001</v>
      </c>
      <c r="M14" s="401">
        <v>1482.6492450000001</v>
      </c>
      <c r="N14" s="401">
        <v>1482.6492450000001</v>
      </c>
      <c r="O14" s="401">
        <v>1482.6492450000001</v>
      </c>
      <c r="P14" s="402">
        <v>1482.6492450000001</v>
      </c>
      <c r="Q14" s="403">
        <v>1705.2033600000002</v>
      </c>
      <c r="R14" s="404">
        <v>1705.2033600000002</v>
      </c>
      <c r="S14" s="402">
        <v>1705.2033600000002</v>
      </c>
      <c r="T14" s="405">
        <v>1482.6492450000001</v>
      </c>
      <c r="U14" s="405">
        <v>1612.2112650000001</v>
      </c>
      <c r="V14" s="405" t="s">
        <v>111</v>
      </c>
      <c r="W14" s="405">
        <v>1746.99756</v>
      </c>
    </row>
    <row r="15" spans="1:23" s="247" customFormat="1" ht="51" customHeight="1" thickBot="1">
      <c r="A15" s="341" t="s">
        <v>293</v>
      </c>
      <c r="B15" s="366" t="s">
        <v>189</v>
      </c>
      <c r="C15" s="337">
        <v>6</v>
      </c>
      <c r="D15" s="358">
        <v>60</v>
      </c>
      <c r="E15" s="346">
        <v>799.05000000000007</v>
      </c>
      <c r="F15" s="355">
        <v>967.05000000000007</v>
      </c>
      <c r="G15" s="355">
        <v>921.94410000000005</v>
      </c>
      <c r="H15" s="355">
        <v>1097.4348</v>
      </c>
      <c r="I15" s="355">
        <v>1097.4348</v>
      </c>
      <c r="J15" s="321">
        <v>1127.0952000000002</v>
      </c>
      <c r="K15" s="355">
        <v>1482.6492450000001</v>
      </c>
      <c r="L15" s="355">
        <v>1482.6492450000001</v>
      </c>
      <c r="M15" s="355">
        <v>1482.6492450000001</v>
      </c>
      <c r="N15" s="355">
        <v>1482.6492450000001</v>
      </c>
      <c r="O15" s="355">
        <v>1482.6492450000001</v>
      </c>
      <c r="P15" s="323">
        <v>1482.6492450000001</v>
      </c>
      <c r="Q15" s="346">
        <v>1705.2033600000002</v>
      </c>
      <c r="R15" s="355">
        <v>1705.2033600000002</v>
      </c>
      <c r="S15" s="321">
        <v>1705.2033600000002</v>
      </c>
      <c r="T15" s="352">
        <v>1482.6492450000001</v>
      </c>
      <c r="U15" s="352">
        <v>1612.2112650000001</v>
      </c>
      <c r="V15" s="352">
        <v>1746.99756</v>
      </c>
      <c r="W15" s="352">
        <v>1746.99756</v>
      </c>
    </row>
    <row r="16" spans="1:23" s="40" customFormat="1" ht="51" customHeight="1" thickBot="1">
      <c r="A16" s="419" t="s">
        <v>300</v>
      </c>
      <c r="B16" s="420" t="s">
        <v>29</v>
      </c>
      <c r="C16" s="389">
        <v>54</v>
      </c>
      <c r="D16" s="434">
        <v>40</v>
      </c>
      <c r="E16" s="435">
        <v>741.5100000000001</v>
      </c>
      <c r="F16" s="436">
        <v>824.31195000000014</v>
      </c>
      <c r="G16" s="436">
        <v>811.65000000000009</v>
      </c>
      <c r="H16" s="436">
        <v>929.35920000000021</v>
      </c>
      <c r="I16" s="436">
        <v>930.59505000000001</v>
      </c>
      <c r="J16" s="437">
        <v>1012.1611500000001</v>
      </c>
      <c r="K16" s="521">
        <v>1170.75</v>
      </c>
      <c r="L16" s="401">
        <v>1170.75</v>
      </c>
      <c r="M16" s="520">
        <v>1170.75</v>
      </c>
      <c r="N16" s="520">
        <v>1170.75</v>
      </c>
      <c r="O16" s="520">
        <v>1170.75</v>
      </c>
      <c r="P16" s="520">
        <v>1170.75</v>
      </c>
      <c r="Q16" s="425">
        <v>1346.1000000000001</v>
      </c>
      <c r="R16" s="426">
        <v>1346.1000000000001</v>
      </c>
      <c r="S16" s="424">
        <v>1346.1000000000001</v>
      </c>
      <c r="T16" s="427">
        <v>1170.75</v>
      </c>
      <c r="U16" s="427">
        <v>1300.8444750000003</v>
      </c>
      <c r="V16" s="427">
        <v>1436.4315000000001</v>
      </c>
      <c r="W16" s="427">
        <v>1436.6756250000001</v>
      </c>
    </row>
    <row r="17" spans="1:23" s="40" customFormat="1" ht="51" customHeight="1" thickBot="1">
      <c r="A17" s="359" t="s">
        <v>305</v>
      </c>
      <c r="B17" s="360" t="s">
        <v>247</v>
      </c>
      <c r="C17" s="347">
        <v>90</v>
      </c>
      <c r="D17" s="287">
        <v>60</v>
      </c>
      <c r="E17" s="357">
        <v>799.05000000000007</v>
      </c>
      <c r="F17" s="267">
        <v>967.05000000000007</v>
      </c>
      <c r="G17" s="267">
        <v>921.94410000000005</v>
      </c>
      <c r="H17" s="267">
        <v>1097.4348</v>
      </c>
      <c r="I17" s="267">
        <v>1097.4348</v>
      </c>
      <c r="J17" s="288">
        <v>1127.0952000000002</v>
      </c>
      <c r="K17" s="356">
        <v>1482.6492450000001</v>
      </c>
      <c r="L17" s="269">
        <v>1482.6492450000001</v>
      </c>
      <c r="M17" s="269">
        <v>1482.6492450000001</v>
      </c>
      <c r="N17" s="269">
        <v>1482.6492450000001</v>
      </c>
      <c r="O17" s="269">
        <v>1482.6492450000001</v>
      </c>
      <c r="P17" s="285">
        <v>1482.6492450000001</v>
      </c>
      <c r="Q17" s="268">
        <v>1705.2033600000002</v>
      </c>
      <c r="R17" s="286">
        <v>1705.2033600000002</v>
      </c>
      <c r="S17" s="285">
        <v>1705.2033600000002</v>
      </c>
      <c r="T17" s="351">
        <v>1482.6492450000001</v>
      </c>
      <c r="U17" s="351">
        <v>1612.2112650000001</v>
      </c>
      <c r="V17" s="568" t="s">
        <v>111</v>
      </c>
      <c r="W17" s="322">
        <v>1746.99756</v>
      </c>
    </row>
    <row r="18" spans="1:23" s="324" customFormat="1" ht="67.5" customHeight="1" thickBot="1">
      <c r="A18" s="388" t="s">
        <v>311</v>
      </c>
      <c r="B18" s="394" t="s">
        <v>312</v>
      </c>
      <c r="C18" s="438">
        <v>38</v>
      </c>
      <c r="D18" s="439">
        <v>60</v>
      </c>
      <c r="E18" s="400">
        <v>799.05000000000007</v>
      </c>
      <c r="F18" s="401">
        <v>967.05000000000007</v>
      </c>
      <c r="G18" s="401">
        <v>921.94410000000005</v>
      </c>
      <c r="H18" s="401">
        <v>1097.4348</v>
      </c>
      <c r="I18" s="401">
        <v>1097.4348</v>
      </c>
      <c r="J18" s="402">
        <v>1127.0952000000002</v>
      </c>
      <c r="K18" s="400">
        <v>1482.6492450000001</v>
      </c>
      <c r="L18" s="401">
        <v>1482.6492450000001</v>
      </c>
      <c r="M18" s="401">
        <v>1482.6492450000001</v>
      </c>
      <c r="N18" s="401">
        <v>1482.6492450000001</v>
      </c>
      <c r="O18" s="401">
        <v>1482.6492450000001</v>
      </c>
      <c r="P18" s="402">
        <v>1482.6492450000001</v>
      </c>
      <c r="Q18" s="400">
        <v>1705.2033600000002</v>
      </c>
      <c r="R18" s="401">
        <v>1705.2033600000002</v>
      </c>
      <c r="S18" s="402">
        <v>1705.2033600000002</v>
      </c>
      <c r="T18" s="440">
        <v>1482.6492450000001</v>
      </c>
      <c r="U18" s="400">
        <v>1612.2112650000001</v>
      </c>
      <c r="V18" s="400" t="s">
        <v>111</v>
      </c>
      <c r="W18" s="405">
        <v>1746.99756</v>
      </c>
    </row>
    <row r="19" spans="1:23" s="154" customFormat="1" ht="119.25" customHeight="1" thickBot="1">
      <c r="A19" s="383" t="s">
        <v>283</v>
      </c>
      <c r="B19" s="297" t="s">
        <v>18</v>
      </c>
      <c r="C19" s="296">
        <v>12</v>
      </c>
      <c r="D19" s="296">
        <v>60</v>
      </c>
      <c r="E19" s="769" t="s">
        <v>337</v>
      </c>
      <c r="F19" s="770"/>
      <c r="G19" s="770"/>
      <c r="H19" s="770"/>
      <c r="I19" s="770"/>
      <c r="J19" s="770"/>
      <c r="K19" s="770"/>
      <c r="L19" s="770"/>
      <c r="M19" s="770"/>
      <c r="N19" s="770"/>
      <c r="O19" s="770"/>
      <c r="P19" s="770"/>
      <c r="Q19" s="770"/>
      <c r="R19" s="770"/>
      <c r="S19" s="770"/>
      <c r="T19" s="771"/>
      <c r="U19" s="771"/>
      <c r="V19" s="771"/>
      <c r="W19" s="772"/>
    </row>
    <row r="22" spans="1:23">
      <c r="D22" s="39"/>
      <c r="E22" s="189"/>
      <c r="F22" s="189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250"/>
      <c r="R22" s="250"/>
      <c r="S22" s="250"/>
      <c r="T22" s="189"/>
      <c r="U22" s="189"/>
      <c r="V22" s="190"/>
      <c r="W22" s="189"/>
    </row>
    <row r="23" spans="1:23" ht="25.5" customHeight="1">
      <c r="D23" s="39"/>
      <c r="E23" s="191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91"/>
    </row>
    <row r="29" spans="1:23">
      <c r="A29" s="41"/>
      <c r="B29" s="39"/>
      <c r="C29" s="39"/>
      <c r="D29" s="39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248"/>
      <c r="R29" s="248"/>
      <c r="S29" s="248"/>
      <c r="T29" s="41"/>
      <c r="U29" s="41"/>
      <c r="V29" s="41"/>
    </row>
    <row r="30" spans="1:23">
      <c r="A30" s="41"/>
      <c r="B30" s="39"/>
      <c r="C30" s="39"/>
      <c r="D30" s="39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248"/>
      <c r="R30" s="248"/>
      <c r="S30" s="248"/>
      <c r="T30" s="41"/>
      <c r="U30" s="41"/>
      <c r="V30" s="41"/>
    </row>
    <row r="31" spans="1:23">
      <c r="A31" s="41"/>
      <c r="B31" s="39"/>
      <c r="C31" s="39"/>
      <c r="D31" s="39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248"/>
      <c r="R31" s="248"/>
      <c r="S31" s="248"/>
      <c r="T31" s="41"/>
      <c r="U31" s="41"/>
      <c r="V31" s="41"/>
    </row>
    <row r="32" spans="1:23">
      <c r="A32" s="41"/>
      <c r="B32" s="39"/>
      <c r="C32" s="39"/>
      <c r="D32" s="39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248"/>
      <c r="R32" s="248"/>
      <c r="S32" s="248"/>
      <c r="T32" s="41"/>
      <c r="U32" s="41"/>
      <c r="V32" s="41"/>
    </row>
    <row r="33" spans="1:22">
      <c r="A33" s="41"/>
      <c r="B33" s="39"/>
      <c r="C33" s="39"/>
      <c r="D33" s="39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248"/>
      <c r="R33" s="248"/>
      <c r="S33" s="248"/>
      <c r="T33" s="41"/>
      <c r="U33" s="41"/>
      <c r="V33" s="41"/>
    </row>
    <row r="34" spans="1:22">
      <c r="A34" s="41"/>
      <c r="B34" s="39"/>
      <c r="C34" s="39"/>
      <c r="D34" s="39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248"/>
      <c r="R34" s="248"/>
      <c r="S34" s="248"/>
      <c r="T34" s="41"/>
      <c r="U34" s="41"/>
      <c r="V34" s="41"/>
    </row>
    <row r="35" spans="1:22">
      <c r="A35" s="41"/>
      <c r="B35" s="39"/>
      <c r="C35" s="39"/>
      <c r="D35" s="39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248"/>
      <c r="R35" s="248"/>
      <c r="S35" s="248"/>
      <c r="T35" s="41"/>
      <c r="U35" s="41"/>
      <c r="V35" s="41"/>
    </row>
    <row r="36" spans="1:22">
      <c r="A36" s="41"/>
      <c r="B36" s="39"/>
      <c r="C36" s="39"/>
      <c r="D36" s="39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248"/>
      <c r="R36" s="248"/>
      <c r="S36" s="248"/>
      <c r="T36" s="41"/>
      <c r="U36" s="41"/>
      <c r="V36" s="41"/>
    </row>
    <row r="37" spans="1:22">
      <c r="A37" s="41"/>
      <c r="B37" s="39"/>
      <c r="C37" s="39"/>
      <c r="D37" s="39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248"/>
      <c r="R37" s="248"/>
      <c r="S37" s="248"/>
      <c r="T37" s="41"/>
      <c r="U37" s="41"/>
      <c r="V37" s="41"/>
    </row>
    <row r="38" spans="1:22">
      <c r="A38" s="41"/>
      <c r="B38" s="39"/>
      <c r="C38" s="39"/>
      <c r="D38" s="39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248"/>
      <c r="R38" s="248"/>
      <c r="S38" s="248"/>
      <c r="T38" s="41"/>
      <c r="U38" s="41"/>
      <c r="V38" s="41"/>
    </row>
    <row r="39" spans="1:22">
      <c r="A39" s="41"/>
      <c r="B39" s="39"/>
      <c r="C39" s="39"/>
      <c r="D39" s="39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248"/>
      <c r="R39" s="248"/>
      <c r="S39" s="248"/>
      <c r="T39" s="41"/>
      <c r="U39" s="41"/>
      <c r="V39" s="41"/>
    </row>
    <row r="40" spans="1:22">
      <c r="A40" s="41"/>
      <c r="B40" s="39"/>
      <c r="C40" s="39"/>
      <c r="D40" s="39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248"/>
      <c r="R40" s="248"/>
      <c r="S40" s="248"/>
      <c r="T40" s="41"/>
      <c r="U40" s="41"/>
      <c r="V40" s="41"/>
    </row>
    <row r="41" spans="1:22">
      <c r="A41" s="41"/>
      <c r="B41" s="39"/>
      <c r="C41" s="39"/>
      <c r="D41" s="39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248"/>
      <c r="R41" s="248"/>
      <c r="S41" s="248"/>
      <c r="T41" s="41"/>
      <c r="U41" s="41"/>
      <c r="V41" s="41"/>
    </row>
    <row r="42" spans="1:22">
      <c r="A42" s="41"/>
      <c r="B42" s="39"/>
      <c r="C42" s="39"/>
      <c r="D42" s="39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248"/>
      <c r="R42" s="248"/>
      <c r="S42" s="248"/>
      <c r="T42" s="41"/>
      <c r="U42" s="41"/>
      <c r="V42" s="41"/>
    </row>
    <row r="43" spans="1:22">
      <c r="A43" s="41"/>
      <c r="B43" s="39"/>
      <c r="C43" s="39"/>
      <c r="D43" s="39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248"/>
      <c r="R43" s="248"/>
      <c r="S43" s="248"/>
      <c r="T43" s="41"/>
      <c r="U43" s="41"/>
      <c r="V43" s="41"/>
    </row>
    <row r="44" spans="1:22">
      <c r="A44" s="41"/>
      <c r="B44" s="39"/>
      <c r="C44" s="39"/>
      <c r="D44" s="39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248"/>
      <c r="R44" s="248"/>
      <c r="S44" s="248"/>
      <c r="T44" s="41"/>
      <c r="U44" s="41"/>
      <c r="V44" s="41"/>
    </row>
    <row r="45" spans="1:22">
      <c r="A45" s="41"/>
      <c r="B45" s="39"/>
      <c r="C45" s="39"/>
      <c r="D45" s="39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248"/>
      <c r="R45" s="248"/>
      <c r="S45" s="248"/>
      <c r="T45" s="41"/>
      <c r="U45" s="41"/>
      <c r="V45" s="41"/>
    </row>
    <row r="46" spans="1:22">
      <c r="A46" s="41"/>
      <c r="B46" s="39"/>
      <c r="C46" s="39"/>
      <c r="D46" s="39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248"/>
      <c r="R46" s="248"/>
      <c r="S46" s="248"/>
      <c r="T46" s="41"/>
      <c r="U46" s="41"/>
      <c r="V46" s="41"/>
    </row>
    <row r="47" spans="1:22">
      <c r="A47" s="41"/>
      <c r="B47" s="39"/>
      <c r="C47" s="39"/>
      <c r="D47" s="39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248"/>
      <c r="R47" s="248"/>
      <c r="S47" s="248"/>
      <c r="T47" s="41"/>
      <c r="U47" s="41"/>
      <c r="V47" s="41"/>
    </row>
    <row r="48" spans="1:22">
      <c r="A48" s="41"/>
      <c r="B48" s="39"/>
      <c r="C48" s="39"/>
      <c r="D48" s="39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248"/>
      <c r="R48" s="248"/>
      <c r="S48" s="248"/>
      <c r="T48" s="41"/>
      <c r="U48" s="41"/>
      <c r="V48" s="41"/>
    </row>
  </sheetData>
  <mergeCells count="15">
    <mergeCell ref="D1:H1"/>
    <mergeCell ref="K1:P1"/>
    <mergeCell ref="E3:J3"/>
    <mergeCell ref="K3:P3"/>
    <mergeCell ref="C2:C4"/>
    <mergeCell ref="D2:D4"/>
    <mergeCell ref="A2:A4"/>
    <mergeCell ref="B2:B4"/>
    <mergeCell ref="E19:W19"/>
    <mergeCell ref="E2:W2"/>
    <mergeCell ref="W3:W4"/>
    <mergeCell ref="U3:U4"/>
    <mergeCell ref="V3:V4"/>
    <mergeCell ref="T3:T4"/>
    <mergeCell ref="Q3:S3"/>
  </mergeCells>
  <pageMargins left="0.19685039370078741" right="0.11811023622047245" top="0.38" bottom="0.27559055118110237" header="0" footer="0"/>
  <pageSetup paperSize="9" scale="4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4"/>
  <sheetViews>
    <sheetView view="pageBreakPreview" zoomScale="55" zoomScaleNormal="145" zoomScaleSheetLayoutView="55" workbookViewId="0">
      <selection activeCell="AB6" sqref="AB1:AU1048576"/>
    </sheetView>
  </sheetViews>
  <sheetFormatPr defaultColWidth="8.85546875" defaultRowHeight="20.25"/>
  <cols>
    <col min="1" max="4" width="4.140625" style="40" customWidth="1"/>
    <col min="5" max="5" width="3.85546875" style="40" customWidth="1"/>
    <col min="6" max="7" width="17.42578125" style="40" customWidth="1"/>
    <col min="8" max="8" width="19.28515625" style="43" customWidth="1"/>
    <col min="9" max="24" width="10.7109375" style="40" customWidth="1"/>
    <col min="25" max="25" width="21.85546875" style="40" customWidth="1"/>
    <col min="26" max="26" width="28.42578125" style="40" customWidth="1"/>
    <col min="27" max="27" width="20.140625" style="40" hidden="1" customWidth="1"/>
    <col min="28" max="16384" width="8.85546875" style="40"/>
  </cols>
  <sheetData>
    <row r="1" spans="1:27" s="83" customFormat="1" ht="147" customHeight="1" thickBot="1">
      <c r="G1" s="778"/>
      <c r="H1" s="778"/>
      <c r="I1" s="778"/>
      <c r="J1" s="778"/>
      <c r="K1" s="778"/>
      <c r="L1" s="778"/>
      <c r="M1" s="778"/>
      <c r="N1" s="778"/>
      <c r="O1" s="778"/>
      <c r="P1" s="788"/>
      <c r="Q1" s="788"/>
      <c r="R1" s="788"/>
      <c r="S1" s="788"/>
      <c r="T1" s="788"/>
      <c r="U1" s="788"/>
      <c r="V1" s="788"/>
      <c r="W1" s="788"/>
      <c r="X1" s="788"/>
      <c r="Z1" s="105">
        <v>3</v>
      </c>
    </row>
    <row r="2" spans="1:27" ht="68.25" customHeight="1" thickBot="1">
      <c r="A2" s="766" t="s">
        <v>164</v>
      </c>
      <c r="B2" s="793"/>
      <c r="C2" s="793"/>
      <c r="D2" s="793"/>
      <c r="E2" s="793"/>
      <c r="F2" s="793"/>
      <c r="G2" s="794" t="s">
        <v>154</v>
      </c>
      <c r="H2" s="794" t="s">
        <v>31</v>
      </c>
      <c r="I2" s="594" t="s">
        <v>20</v>
      </c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5"/>
      <c r="AA2" s="596"/>
    </row>
    <row r="3" spans="1:27" ht="69" customHeight="1" thickBot="1">
      <c r="A3" s="767"/>
      <c r="B3" s="779"/>
      <c r="C3" s="779"/>
      <c r="D3" s="779"/>
      <c r="E3" s="779"/>
      <c r="F3" s="779"/>
      <c r="G3" s="795"/>
      <c r="H3" s="795"/>
      <c r="I3" s="775" t="s">
        <v>224</v>
      </c>
      <c r="J3" s="776"/>
      <c r="K3" s="776"/>
      <c r="L3" s="776"/>
      <c r="M3" s="776"/>
      <c r="N3" s="776"/>
      <c r="O3" s="777"/>
      <c r="P3" s="789" t="s">
        <v>0</v>
      </c>
      <c r="Q3" s="776"/>
      <c r="R3" s="776"/>
      <c r="S3" s="776"/>
      <c r="T3" s="776"/>
      <c r="U3" s="776"/>
      <c r="V3" s="776"/>
      <c r="W3" s="776"/>
      <c r="X3" s="776"/>
      <c r="Y3" s="787" t="s">
        <v>202</v>
      </c>
      <c r="Z3" s="787" t="s">
        <v>2</v>
      </c>
      <c r="AA3" s="787" t="s">
        <v>199</v>
      </c>
    </row>
    <row r="4" spans="1:27" ht="115.5" customHeight="1" thickBot="1">
      <c r="A4" s="767"/>
      <c r="B4" s="779"/>
      <c r="C4" s="779"/>
      <c r="D4" s="779"/>
      <c r="E4" s="779"/>
      <c r="F4" s="779"/>
      <c r="G4" s="796"/>
      <c r="H4" s="796"/>
      <c r="I4" s="107" t="s">
        <v>9</v>
      </c>
      <c r="J4" s="108" t="s">
        <v>143</v>
      </c>
      <c r="K4" s="108" t="s">
        <v>7</v>
      </c>
      <c r="L4" s="108" t="s">
        <v>6</v>
      </c>
      <c r="M4" s="108" t="s">
        <v>11</v>
      </c>
      <c r="N4" s="108" t="s">
        <v>4</v>
      </c>
      <c r="O4" s="109" t="s">
        <v>8</v>
      </c>
      <c r="P4" s="110" t="s">
        <v>9</v>
      </c>
      <c r="Q4" s="108" t="s">
        <v>143</v>
      </c>
      <c r="R4" s="108" t="s">
        <v>7</v>
      </c>
      <c r="S4" s="108" t="s">
        <v>6</v>
      </c>
      <c r="T4" s="108" t="s">
        <v>11</v>
      </c>
      <c r="U4" s="108" t="s">
        <v>4</v>
      </c>
      <c r="V4" s="108" t="s">
        <v>8</v>
      </c>
      <c r="W4" s="108" t="s">
        <v>10</v>
      </c>
      <c r="X4" s="109" t="s">
        <v>5</v>
      </c>
      <c r="Y4" s="773"/>
      <c r="Z4" s="773"/>
      <c r="AA4" s="773"/>
    </row>
    <row r="5" spans="1:27" ht="99" customHeight="1">
      <c r="A5" s="797" t="s">
        <v>161</v>
      </c>
      <c r="B5" s="798"/>
      <c r="C5" s="798"/>
      <c r="D5" s="798"/>
      <c r="E5" s="798"/>
      <c r="F5" s="799"/>
      <c r="G5" s="122" t="s">
        <v>193</v>
      </c>
      <c r="H5" s="289" t="s">
        <v>32</v>
      </c>
      <c r="I5" s="196" t="s">
        <v>123</v>
      </c>
      <c r="J5" s="197" t="s">
        <v>123</v>
      </c>
      <c r="K5" s="197">
        <v>594.94050000000016</v>
      </c>
      <c r="L5" s="197">
        <v>594.94050000000016</v>
      </c>
      <c r="M5" s="197" t="s">
        <v>111</v>
      </c>
      <c r="N5" s="197">
        <v>594.94050000000016</v>
      </c>
      <c r="O5" s="200" t="s">
        <v>111</v>
      </c>
      <c r="P5" s="255">
        <v>719.04000000000008</v>
      </c>
      <c r="Q5" s="256">
        <v>719.04000000000008</v>
      </c>
      <c r="R5" s="256">
        <v>719.04000000000008</v>
      </c>
      <c r="S5" s="256">
        <v>719.04000000000008</v>
      </c>
      <c r="T5" s="256">
        <v>719.04000000000008</v>
      </c>
      <c r="U5" s="256">
        <v>719.04000000000008</v>
      </c>
      <c r="V5" s="256">
        <v>719.04000000000008</v>
      </c>
      <c r="W5" s="256">
        <v>719.04000000000008</v>
      </c>
      <c r="X5" s="257">
        <v>719.04000000000008</v>
      </c>
      <c r="Y5" s="258">
        <v>719.04000000000008</v>
      </c>
      <c r="Z5" s="258">
        <v>819.03150000000016</v>
      </c>
      <c r="AA5" s="193" t="s">
        <v>111</v>
      </c>
    </row>
    <row r="6" spans="1:27" ht="99" customHeight="1" thickBot="1">
      <c r="A6" s="800"/>
      <c r="B6" s="801"/>
      <c r="C6" s="801"/>
      <c r="D6" s="801"/>
      <c r="E6" s="801"/>
      <c r="F6" s="802"/>
      <c r="G6" s="195"/>
      <c r="H6" s="290" t="s">
        <v>33</v>
      </c>
      <c r="I6" s="198">
        <v>313.37459999999999</v>
      </c>
      <c r="J6" s="199" t="s">
        <v>111</v>
      </c>
      <c r="K6" s="199">
        <v>386.41680000000002</v>
      </c>
      <c r="L6" s="199">
        <v>386.41680000000002</v>
      </c>
      <c r="M6" s="199" t="s">
        <v>111</v>
      </c>
      <c r="N6" s="199">
        <v>386.41680000000002</v>
      </c>
      <c r="O6" s="201" t="s">
        <v>111</v>
      </c>
      <c r="P6" s="259">
        <v>466.25250000000005</v>
      </c>
      <c r="Q6" s="260">
        <v>466.25250000000005</v>
      </c>
      <c r="R6" s="260">
        <v>466.25250000000005</v>
      </c>
      <c r="S6" s="260">
        <v>466.25250000000005</v>
      </c>
      <c r="T6" s="260">
        <v>466.25250000000005</v>
      </c>
      <c r="U6" s="260">
        <v>466.25250000000005</v>
      </c>
      <c r="V6" s="260">
        <v>466.25250000000005</v>
      </c>
      <c r="W6" s="260">
        <v>466.25250000000005</v>
      </c>
      <c r="X6" s="261">
        <v>466.25250000000005</v>
      </c>
      <c r="Y6" s="262">
        <v>466.25250000000005</v>
      </c>
      <c r="Z6" s="262">
        <v>560.62650000000008</v>
      </c>
      <c r="AA6" s="123"/>
    </row>
    <row r="7" spans="1:27" ht="80.25" customHeight="1">
      <c r="A7" s="797" t="s">
        <v>225</v>
      </c>
      <c r="B7" s="798"/>
      <c r="C7" s="798"/>
      <c r="D7" s="798"/>
      <c r="E7" s="798"/>
      <c r="F7" s="799"/>
      <c r="G7" s="122" t="s">
        <v>34</v>
      </c>
      <c r="H7" s="289" t="s">
        <v>32</v>
      </c>
      <c r="I7" s="196" t="s">
        <v>111</v>
      </c>
      <c r="J7" s="197" t="s">
        <v>111</v>
      </c>
      <c r="K7" s="197">
        <v>290.9907</v>
      </c>
      <c r="L7" s="197">
        <v>290.9907</v>
      </c>
      <c r="M7" s="197" t="s">
        <v>111</v>
      </c>
      <c r="N7" s="197">
        <v>290.9907</v>
      </c>
      <c r="O7" s="200" t="s">
        <v>111</v>
      </c>
      <c r="P7" s="255">
        <v>492.09300000000007</v>
      </c>
      <c r="Q7" s="256">
        <v>492.09300000000007</v>
      </c>
      <c r="R7" s="256">
        <v>492.09300000000007</v>
      </c>
      <c r="S7" s="256">
        <v>492.09300000000007</v>
      </c>
      <c r="T7" s="256">
        <v>492.09300000000007</v>
      </c>
      <c r="U7" s="256">
        <v>492.09300000000007</v>
      </c>
      <c r="V7" s="256">
        <v>492.09300000000007</v>
      </c>
      <c r="W7" s="256">
        <v>492.09300000000007</v>
      </c>
      <c r="X7" s="256">
        <v>492.09300000000007</v>
      </c>
      <c r="Y7" s="258">
        <v>492.09300000000007</v>
      </c>
      <c r="Z7" s="258" t="s">
        <v>111</v>
      </c>
      <c r="AA7" s="193" t="s">
        <v>122</v>
      </c>
    </row>
    <row r="8" spans="1:27" ht="72.75" customHeight="1" thickBot="1">
      <c r="A8" s="800"/>
      <c r="B8" s="801"/>
      <c r="C8" s="801"/>
      <c r="D8" s="801"/>
      <c r="E8" s="801"/>
      <c r="F8" s="802"/>
      <c r="G8" s="195"/>
      <c r="H8" s="290" t="s">
        <v>33</v>
      </c>
      <c r="I8" s="198">
        <v>153.15300000000002</v>
      </c>
      <c r="J8" s="199" t="s">
        <v>111</v>
      </c>
      <c r="K8" s="199">
        <v>188.49600000000001</v>
      </c>
      <c r="L8" s="199">
        <v>188.49600000000001</v>
      </c>
      <c r="M8" s="199" t="s">
        <v>111</v>
      </c>
      <c r="N8" s="199">
        <v>188.49600000000001</v>
      </c>
      <c r="O8" s="201" t="s">
        <v>111</v>
      </c>
      <c r="P8" s="259">
        <v>239.30550000000002</v>
      </c>
      <c r="Q8" s="260">
        <v>239.30550000000002</v>
      </c>
      <c r="R8" s="260">
        <v>239.30550000000002</v>
      </c>
      <c r="S8" s="260">
        <v>239.30550000000002</v>
      </c>
      <c r="T8" s="260">
        <v>239.30550000000002</v>
      </c>
      <c r="U8" s="260">
        <v>239.30550000000002</v>
      </c>
      <c r="V8" s="260">
        <v>239.30550000000002</v>
      </c>
      <c r="W8" s="260">
        <v>239.30550000000002</v>
      </c>
      <c r="X8" s="260">
        <v>239.30550000000002</v>
      </c>
      <c r="Y8" s="262">
        <v>239.30550000000002</v>
      </c>
      <c r="Z8" s="262" t="s">
        <v>111</v>
      </c>
      <c r="AA8" s="155"/>
    </row>
    <row r="9" spans="1:27" s="247" customFormat="1" ht="84" hidden="1" customHeight="1" thickBot="1">
      <c r="A9" s="797" t="s">
        <v>323</v>
      </c>
      <c r="B9" s="798"/>
      <c r="C9" s="798"/>
      <c r="D9" s="798"/>
      <c r="E9" s="798"/>
      <c r="F9" s="799"/>
      <c r="G9" s="122" t="s">
        <v>34</v>
      </c>
      <c r="H9" s="289" t="s">
        <v>32</v>
      </c>
      <c r="I9" s="196"/>
      <c r="J9" s="197"/>
      <c r="K9" s="197"/>
      <c r="L9" s="197"/>
      <c r="M9" s="197"/>
      <c r="N9" s="197"/>
      <c r="O9" s="200"/>
      <c r="P9" s="255"/>
      <c r="Q9" s="256"/>
      <c r="R9" s="256"/>
      <c r="S9" s="256"/>
      <c r="T9" s="256"/>
      <c r="U9" s="256"/>
      <c r="V9" s="256"/>
      <c r="W9" s="256"/>
      <c r="X9" s="257"/>
      <c r="Y9" s="258"/>
      <c r="Z9" s="258"/>
      <c r="AA9" s="155"/>
    </row>
    <row r="10" spans="1:27" s="247" customFormat="1" ht="81.75" hidden="1" customHeight="1" thickBot="1">
      <c r="A10" s="800"/>
      <c r="B10" s="801"/>
      <c r="C10" s="801"/>
      <c r="D10" s="801"/>
      <c r="E10" s="801"/>
      <c r="F10" s="802"/>
      <c r="G10" s="195"/>
      <c r="H10" s="290" t="s">
        <v>33</v>
      </c>
      <c r="I10" s="198"/>
      <c r="J10" s="199"/>
      <c r="K10" s="199"/>
      <c r="L10" s="199"/>
      <c r="M10" s="199"/>
      <c r="N10" s="199"/>
      <c r="O10" s="201"/>
      <c r="P10" s="301"/>
      <c r="Q10" s="302"/>
      <c r="R10" s="302"/>
      <c r="S10" s="302"/>
      <c r="T10" s="302"/>
      <c r="U10" s="302"/>
      <c r="V10" s="302"/>
      <c r="W10" s="302"/>
      <c r="X10" s="303"/>
      <c r="Y10" s="304"/>
      <c r="Z10" s="262"/>
      <c r="AA10" s="155"/>
    </row>
    <row r="11" spans="1:27" ht="99" customHeight="1" thickBot="1">
      <c r="A11" s="790" t="s">
        <v>162</v>
      </c>
      <c r="B11" s="791"/>
      <c r="C11" s="791"/>
      <c r="D11" s="791"/>
      <c r="E11" s="791"/>
      <c r="F11" s="792"/>
      <c r="G11" s="202" t="s">
        <v>35</v>
      </c>
      <c r="H11" s="291" t="s">
        <v>33</v>
      </c>
      <c r="I11" s="203">
        <v>559.59750000000008</v>
      </c>
      <c r="J11" s="204" t="s">
        <v>111</v>
      </c>
      <c r="K11" s="204" t="s">
        <v>111</v>
      </c>
      <c r="L11" s="204" t="s">
        <v>111</v>
      </c>
      <c r="M11" s="204" t="s">
        <v>111</v>
      </c>
      <c r="N11" s="204" t="s">
        <v>111</v>
      </c>
      <c r="O11" s="205" t="s">
        <v>111</v>
      </c>
      <c r="P11" s="299">
        <v>932.50500000000011</v>
      </c>
      <c r="Q11" s="300">
        <v>932.50500000000011</v>
      </c>
      <c r="R11" s="300">
        <v>932.50500000000011</v>
      </c>
      <c r="S11" s="300">
        <v>932.50500000000011</v>
      </c>
      <c r="T11" s="300">
        <v>932.50500000000011</v>
      </c>
      <c r="U11" s="300">
        <v>932.50500000000011</v>
      </c>
      <c r="V11" s="300">
        <v>932.50500000000011</v>
      </c>
      <c r="W11" s="300">
        <v>932.50500000000011</v>
      </c>
      <c r="X11" s="300">
        <v>932.50500000000011</v>
      </c>
      <c r="Y11" s="265">
        <v>932.50500000000011</v>
      </c>
      <c r="Z11" s="265">
        <v>1210.0095000000001</v>
      </c>
      <c r="AA11" s="42"/>
    </row>
    <row r="12" spans="1:27" ht="99" customHeight="1" thickBot="1">
      <c r="A12" s="790" t="s">
        <v>163</v>
      </c>
      <c r="B12" s="791"/>
      <c r="C12" s="791"/>
      <c r="D12" s="791"/>
      <c r="E12" s="791"/>
      <c r="F12" s="792"/>
      <c r="G12" s="124" t="s">
        <v>36</v>
      </c>
      <c r="H12" s="291" t="s">
        <v>33</v>
      </c>
      <c r="I12" s="203">
        <v>692.72280000000001</v>
      </c>
      <c r="J12" s="204" t="s">
        <v>111</v>
      </c>
      <c r="K12" s="204" t="s">
        <v>111</v>
      </c>
      <c r="L12" s="204" t="s">
        <v>111</v>
      </c>
      <c r="M12" s="204" t="s">
        <v>111</v>
      </c>
      <c r="N12" s="204" t="s">
        <v>111</v>
      </c>
      <c r="O12" s="205" t="s">
        <v>111</v>
      </c>
      <c r="P12" s="263">
        <v>1042.6080000000002</v>
      </c>
      <c r="Q12" s="264">
        <v>1071.8190000000002</v>
      </c>
      <c r="R12" s="264">
        <v>1042.6080000000002</v>
      </c>
      <c r="S12" s="264">
        <v>1042.6080000000002</v>
      </c>
      <c r="T12" s="264">
        <v>1042.6080000000002</v>
      </c>
      <c r="U12" s="264">
        <v>1071.8190000000002</v>
      </c>
      <c r="V12" s="264">
        <v>1071.8190000000002</v>
      </c>
      <c r="W12" s="264">
        <v>1071.8190000000002</v>
      </c>
      <c r="X12" s="266">
        <v>1071.8190000000002</v>
      </c>
      <c r="Y12" s="265">
        <v>1125.7470000000001</v>
      </c>
      <c r="Z12" s="265" t="s">
        <v>111</v>
      </c>
      <c r="AA12" s="155"/>
    </row>
    <row r="13" spans="1:27" s="324" customFormat="1" ht="99" customHeight="1" thickBot="1">
      <c r="A13" s="790" t="s">
        <v>289</v>
      </c>
      <c r="B13" s="791"/>
      <c r="C13" s="791"/>
      <c r="D13" s="791"/>
      <c r="E13" s="791"/>
      <c r="F13" s="792"/>
      <c r="G13" s="124" t="s">
        <v>290</v>
      </c>
      <c r="H13" s="291" t="s">
        <v>33</v>
      </c>
      <c r="I13" s="203">
        <v>1260</v>
      </c>
      <c r="J13" s="204" t="s">
        <v>111</v>
      </c>
      <c r="K13" s="204" t="s">
        <v>111</v>
      </c>
      <c r="L13" s="204" t="s">
        <v>111</v>
      </c>
      <c r="M13" s="204" t="s">
        <v>111</v>
      </c>
      <c r="N13" s="204" t="s">
        <v>111</v>
      </c>
      <c r="O13" s="205" t="s">
        <v>111</v>
      </c>
      <c r="P13" s="263" t="s">
        <v>111</v>
      </c>
      <c r="Q13" s="264" t="s">
        <v>111</v>
      </c>
      <c r="R13" s="264" t="s">
        <v>111</v>
      </c>
      <c r="S13" s="264" t="s">
        <v>111</v>
      </c>
      <c r="T13" s="264" t="s">
        <v>111</v>
      </c>
      <c r="U13" s="264" t="s">
        <v>111</v>
      </c>
      <c r="V13" s="264" t="s">
        <v>111</v>
      </c>
      <c r="W13" s="264" t="s">
        <v>111</v>
      </c>
      <c r="X13" s="344" t="s">
        <v>111</v>
      </c>
      <c r="Y13" s="265" t="s">
        <v>111</v>
      </c>
      <c r="Z13" s="265" t="s">
        <v>111</v>
      </c>
      <c r="AA13" s="155"/>
    </row>
    <row r="14" spans="1:27" ht="52.5" customHeight="1"/>
  </sheetData>
  <mergeCells count="17">
    <mergeCell ref="A13:F13"/>
    <mergeCell ref="A2:F4"/>
    <mergeCell ref="H2:H4"/>
    <mergeCell ref="G2:G4"/>
    <mergeCell ref="A11:F11"/>
    <mergeCell ref="A12:F12"/>
    <mergeCell ref="A5:F6"/>
    <mergeCell ref="A7:F8"/>
    <mergeCell ref="A9:F10"/>
    <mergeCell ref="Y3:Y4"/>
    <mergeCell ref="AA3:AA4"/>
    <mergeCell ref="Z3:Z4"/>
    <mergeCell ref="P1:X1"/>
    <mergeCell ref="I2:AA2"/>
    <mergeCell ref="I3:O3"/>
    <mergeCell ref="P3:X3"/>
    <mergeCell ref="G1:O1"/>
  </mergeCells>
  <pageMargins left="0.19685039370078741" right="0.11811023622047245" top="0.27559055118110237" bottom="0.27559055118110237" header="0" footer="0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B33"/>
  <sheetViews>
    <sheetView view="pageBreakPreview" zoomScale="115" zoomScaleNormal="85" zoomScaleSheetLayoutView="115" workbookViewId="0">
      <selection activeCell="N20" sqref="N20:N22"/>
    </sheetView>
  </sheetViews>
  <sheetFormatPr defaultColWidth="8.85546875" defaultRowHeight="11.25"/>
  <cols>
    <col min="1" max="5" width="8.85546875" style="1"/>
    <col min="6" max="6" width="9.5703125" style="1" customWidth="1"/>
    <col min="7" max="12" width="4" style="1" customWidth="1"/>
    <col min="13" max="14" width="2.28515625" style="1" customWidth="1"/>
    <col min="15" max="28" width="4.42578125" style="1" customWidth="1"/>
    <col min="29" max="16384" width="8.85546875" style="1"/>
  </cols>
  <sheetData>
    <row r="1" spans="1:28" ht="43.5" customHeight="1" thickBot="1">
      <c r="C1" s="805" t="s">
        <v>39</v>
      </c>
      <c r="D1" s="805"/>
      <c r="E1" s="805"/>
      <c r="F1" s="805"/>
      <c r="G1" s="805"/>
      <c r="H1" s="805"/>
      <c r="I1" s="805"/>
      <c r="J1" s="805"/>
      <c r="K1" s="805"/>
      <c r="L1" s="806" t="s">
        <v>40</v>
      </c>
      <c r="M1" s="806"/>
      <c r="N1" s="806"/>
      <c r="O1" s="806"/>
      <c r="P1" s="806"/>
      <c r="Q1" s="806"/>
      <c r="R1" s="806"/>
      <c r="S1" s="806"/>
      <c r="T1" s="806"/>
      <c r="U1" s="806"/>
      <c r="V1" s="806"/>
      <c r="W1" s="804" t="s">
        <v>30</v>
      </c>
      <c r="X1" s="804"/>
      <c r="Y1" s="804"/>
      <c r="Z1" s="804"/>
      <c r="AA1" s="804"/>
      <c r="AB1" s="7">
        <v>6</v>
      </c>
    </row>
    <row r="2" spans="1:28" ht="18.75" customHeight="1" thickBot="1">
      <c r="A2" s="807" t="s">
        <v>138</v>
      </c>
      <c r="B2" s="808"/>
      <c r="C2" s="808"/>
      <c r="D2" s="808"/>
      <c r="E2" s="808"/>
      <c r="F2" s="808"/>
      <c r="G2" s="808"/>
      <c r="H2" s="808"/>
      <c r="I2" s="808"/>
      <c r="J2" s="808"/>
      <c r="K2" s="808"/>
      <c r="L2" s="808"/>
      <c r="M2" s="845" t="s">
        <v>72</v>
      </c>
      <c r="N2" s="848" t="s">
        <v>37</v>
      </c>
      <c r="O2" s="851" t="s">
        <v>20</v>
      </c>
      <c r="P2" s="851"/>
      <c r="Q2" s="851"/>
      <c r="R2" s="851"/>
      <c r="S2" s="851"/>
      <c r="T2" s="851"/>
      <c r="U2" s="851"/>
      <c r="V2" s="851"/>
      <c r="W2" s="851"/>
      <c r="X2" s="851"/>
      <c r="Y2" s="851"/>
      <c r="Z2" s="851"/>
      <c r="AA2" s="851"/>
      <c r="AB2" s="852"/>
    </row>
    <row r="3" spans="1:28" ht="18.75" customHeight="1">
      <c r="A3" s="809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46"/>
      <c r="N3" s="849"/>
      <c r="O3" s="853" t="s">
        <v>149</v>
      </c>
      <c r="P3" s="854"/>
      <c r="Q3" s="854"/>
      <c r="R3" s="854"/>
      <c r="S3" s="855" t="s">
        <v>1</v>
      </c>
      <c r="T3" s="855"/>
      <c r="U3" s="842" t="s">
        <v>2</v>
      </c>
      <c r="V3" s="843"/>
      <c r="W3" s="843"/>
      <c r="X3" s="843"/>
      <c r="Y3" s="843"/>
      <c r="Z3" s="843"/>
      <c r="AA3" s="843"/>
      <c r="AB3" s="844"/>
    </row>
    <row r="4" spans="1:28" ht="57.75" customHeight="1" thickBot="1">
      <c r="A4" s="811"/>
      <c r="B4" s="812"/>
      <c r="C4" s="812"/>
      <c r="D4" s="812"/>
      <c r="E4" s="812"/>
      <c r="F4" s="812"/>
      <c r="G4" s="812"/>
      <c r="H4" s="812"/>
      <c r="I4" s="812"/>
      <c r="J4" s="812"/>
      <c r="K4" s="812"/>
      <c r="L4" s="812"/>
      <c r="M4" s="847"/>
      <c r="N4" s="850"/>
      <c r="O4" s="34" t="s">
        <v>9</v>
      </c>
      <c r="P4" s="35" t="s">
        <v>124</v>
      </c>
      <c r="Q4" s="35" t="s">
        <v>7</v>
      </c>
      <c r="R4" s="35" t="s">
        <v>6</v>
      </c>
      <c r="S4" s="35" t="s">
        <v>22</v>
      </c>
      <c r="T4" s="35" t="s">
        <v>21</v>
      </c>
      <c r="U4" s="34" t="s">
        <v>12</v>
      </c>
      <c r="V4" s="35" t="s">
        <v>13</v>
      </c>
      <c r="W4" s="35" t="s">
        <v>14</v>
      </c>
      <c r="X4" s="35" t="s">
        <v>15</v>
      </c>
      <c r="Y4" s="35" t="s">
        <v>126</v>
      </c>
      <c r="Z4" s="35" t="s">
        <v>125</v>
      </c>
      <c r="AA4" s="35" t="s">
        <v>16</v>
      </c>
      <c r="AB4" s="36" t="s">
        <v>17</v>
      </c>
    </row>
    <row r="5" spans="1:28" ht="12.6" customHeight="1">
      <c r="A5" s="813" t="s">
        <v>139</v>
      </c>
      <c r="B5" s="814"/>
      <c r="C5" s="814"/>
      <c r="D5" s="814"/>
      <c r="E5" s="814"/>
      <c r="F5" s="815"/>
      <c r="G5" s="11" t="s">
        <v>127</v>
      </c>
      <c r="H5" s="2"/>
      <c r="I5" s="2"/>
      <c r="J5" s="2"/>
      <c r="K5" s="2"/>
      <c r="L5" s="3"/>
      <c r="M5" s="825" t="s">
        <v>74</v>
      </c>
      <c r="N5" s="829" t="s">
        <v>38</v>
      </c>
      <c r="O5" s="833" t="s">
        <v>111</v>
      </c>
      <c r="P5" s="833" t="s">
        <v>111</v>
      </c>
      <c r="Q5" s="833" t="s">
        <v>111</v>
      </c>
      <c r="R5" s="833" t="s">
        <v>111</v>
      </c>
      <c r="S5" s="833" t="s">
        <v>111</v>
      </c>
      <c r="T5" s="833" t="s">
        <v>111</v>
      </c>
      <c r="U5" s="833">
        <v>810</v>
      </c>
      <c r="V5" s="824">
        <v>810</v>
      </c>
      <c r="W5" s="833">
        <v>810</v>
      </c>
      <c r="X5" s="824">
        <v>810</v>
      </c>
      <c r="Y5" s="833">
        <v>810</v>
      </c>
      <c r="Z5" s="824">
        <v>810</v>
      </c>
      <c r="AA5" s="833">
        <v>810</v>
      </c>
      <c r="AB5" s="824">
        <v>810</v>
      </c>
    </row>
    <row r="6" spans="1:28" ht="10.15" customHeight="1">
      <c r="A6" s="816"/>
      <c r="B6" s="817"/>
      <c r="C6" s="817"/>
      <c r="D6" s="817"/>
      <c r="E6" s="817"/>
      <c r="F6" s="818"/>
      <c r="G6" s="11" t="s">
        <v>128</v>
      </c>
      <c r="H6" s="2"/>
      <c r="I6" s="2"/>
      <c r="J6" s="2"/>
      <c r="K6" s="2"/>
      <c r="L6" s="3"/>
      <c r="M6" s="826"/>
      <c r="N6" s="829"/>
      <c r="O6" s="833"/>
      <c r="P6" s="833"/>
      <c r="Q6" s="833"/>
      <c r="R6" s="833"/>
      <c r="S6" s="833"/>
      <c r="T6" s="833"/>
      <c r="U6" s="833"/>
      <c r="V6" s="833"/>
      <c r="W6" s="833"/>
      <c r="X6" s="833"/>
      <c r="Y6" s="833"/>
      <c r="Z6" s="833"/>
      <c r="AA6" s="833"/>
      <c r="AB6" s="833"/>
    </row>
    <row r="7" spans="1:28" s="4" customFormat="1" ht="10.15" customHeight="1">
      <c r="A7" s="816"/>
      <c r="B7" s="817"/>
      <c r="C7" s="817"/>
      <c r="D7" s="817"/>
      <c r="E7" s="817"/>
      <c r="F7" s="818"/>
      <c r="G7" s="821" t="s">
        <v>129</v>
      </c>
      <c r="H7" s="822"/>
      <c r="I7" s="822"/>
      <c r="J7" s="822"/>
      <c r="K7" s="822"/>
      <c r="L7" s="823"/>
      <c r="M7" s="826"/>
      <c r="N7" s="829"/>
      <c r="O7" s="819"/>
      <c r="P7" s="819"/>
      <c r="Q7" s="819"/>
      <c r="R7" s="819"/>
      <c r="S7" s="819"/>
      <c r="T7" s="819"/>
      <c r="U7" s="819"/>
      <c r="V7" s="819"/>
      <c r="W7" s="819"/>
      <c r="X7" s="819"/>
      <c r="Y7" s="819"/>
      <c r="Z7" s="819"/>
      <c r="AA7" s="819"/>
      <c r="AB7" s="819"/>
    </row>
    <row r="8" spans="1:28" ht="24" customHeight="1" thickBot="1">
      <c r="A8" s="816"/>
      <c r="B8" s="817"/>
      <c r="C8" s="817"/>
      <c r="D8" s="817"/>
      <c r="E8" s="817"/>
      <c r="F8" s="818"/>
      <c r="G8" s="14"/>
      <c r="H8" s="12"/>
      <c r="I8" s="12"/>
      <c r="J8" s="12"/>
      <c r="K8" s="12"/>
      <c r="L8" s="13"/>
      <c r="M8" s="827"/>
      <c r="N8" s="830"/>
      <c r="O8" s="820"/>
      <c r="P8" s="820"/>
      <c r="Q8" s="820"/>
      <c r="R8" s="820"/>
      <c r="S8" s="820"/>
      <c r="T8" s="820"/>
      <c r="U8" s="820"/>
      <c r="V8" s="820"/>
      <c r="W8" s="820"/>
      <c r="X8" s="820"/>
      <c r="Y8" s="820"/>
      <c r="Z8" s="820"/>
      <c r="AA8" s="820"/>
      <c r="AB8" s="820"/>
    </row>
    <row r="9" spans="1:28" ht="12.6" customHeight="1" thickTop="1">
      <c r="A9" s="20"/>
      <c r="B9" s="5"/>
      <c r="C9" s="5"/>
      <c r="D9" s="5"/>
      <c r="E9" s="5"/>
      <c r="F9" s="18"/>
      <c r="G9" s="11" t="s">
        <v>127</v>
      </c>
      <c r="H9" s="2"/>
      <c r="I9" s="2"/>
      <c r="J9" s="2"/>
      <c r="K9" s="2"/>
      <c r="L9" s="3"/>
      <c r="M9" s="826" t="s">
        <v>74</v>
      </c>
      <c r="N9" s="839" t="s">
        <v>38</v>
      </c>
      <c r="O9" s="841" t="s">
        <v>111</v>
      </c>
      <c r="P9" s="824" t="s">
        <v>111</v>
      </c>
      <c r="Q9" s="824" t="s">
        <v>111</v>
      </c>
      <c r="R9" s="824" t="s">
        <v>111</v>
      </c>
      <c r="S9" s="824" t="s">
        <v>111</v>
      </c>
      <c r="T9" s="824" t="s">
        <v>111</v>
      </c>
      <c r="U9" s="824">
        <v>810</v>
      </c>
      <c r="V9" s="833">
        <v>810</v>
      </c>
      <c r="W9" s="824">
        <v>810</v>
      </c>
      <c r="X9" s="833">
        <v>810</v>
      </c>
      <c r="Y9" s="824">
        <v>810</v>
      </c>
      <c r="Z9" s="833">
        <v>810</v>
      </c>
      <c r="AA9" s="824">
        <v>810</v>
      </c>
      <c r="AB9" s="833">
        <v>810</v>
      </c>
    </row>
    <row r="10" spans="1:28" ht="10.15" customHeight="1">
      <c r="A10" s="20"/>
      <c r="B10" s="5"/>
      <c r="C10" s="5"/>
      <c r="D10" s="5"/>
      <c r="E10" s="5"/>
      <c r="F10" s="18"/>
      <c r="G10" s="11" t="s">
        <v>130</v>
      </c>
      <c r="H10" s="2"/>
      <c r="I10" s="2"/>
      <c r="J10" s="2"/>
      <c r="K10" s="2"/>
      <c r="L10" s="3"/>
      <c r="M10" s="826"/>
      <c r="N10" s="829"/>
      <c r="O10" s="833"/>
      <c r="P10" s="833"/>
      <c r="Q10" s="833"/>
      <c r="R10" s="833"/>
      <c r="S10" s="833"/>
      <c r="T10" s="833"/>
      <c r="U10" s="833"/>
      <c r="V10" s="833"/>
      <c r="W10" s="833"/>
      <c r="X10" s="833"/>
      <c r="Y10" s="833"/>
      <c r="Z10" s="833"/>
      <c r="AA10" s="833"/>
      <c r="AB10" s="833"/>
    </row>
    <row r="11" spans="1:28" s="4" customFormat="1" ht="10.15" customHeight="1">
      <c r="A11" s="21"/>
      <c r="B11" s="6"/>
      <c r="C11" s="6"/>
      <c r="D11" s="6"/>
      <c r="E11" s="6"/>
      <c r="F11" s="22"/>
      <c r="G11" s="821" t="s">
        <v>131</v>
      </c>
      <c r="H11" s="822"/>
      <c r="I11" s="822"/>
      <c r="J11" s="822"/>
      <c r="K11" s="822"/>
      <c r="L11" s="823"/>
      <c r="M11" s="826"/>
      <c r="N11" s="829"/>
      <c r="O11" s="819"/>
      <c r="P11" s="819"/>
      <c r="Q11" s="819"/>
      <c r="R11" s="819"/>
      <c r="S11" s="819"/>
      <c r="T11" s="819"/>
      <c r="U11" s="819"/>
      <c r="V11" s="819"/>
      <c r="W11" s="819"/>
      <c r="X11" s="819"/>
      <c r="Y11" s="819"/>
      <c r="Z11" s="819"/>
      <c r="AA11" s="819"/>
      <c r="AB11" s="819"/>
    </row>
    <row r="12" spans="1:28" ht="24" customHeight="1" thickBot="1">
      <c r="A12" s="20"/>
      <c r="B12" s="5"/>
      <c r="C12" s="5"/>
      <c r="D12" s="5"/>
      <c r="E12" s="5"/>
      <c r="F12" s="18"/>
      <c r="G12" s="14"/>
      <c r="H12" s="12"/>
      <c r="I12" s="12"/>
      <c r="J12" s="12"/>
      <c r="K12" s="12"/>
      <c r="L12" s="13"/>
      <c r="M12" s="827"/>
      <c r="N12" s="830"/>
      <c r="O12" s="820"/>
      <c r="P12" s="820"/>
      <c r="Q12" s="820"/>
      <c r="R12" s="820"/>
      <c r="S12" s="820"/>
      <c r="T12" s="820"/>
      <c r="U12" s="820"/>
      <c r="V12" s="820"/>
      <c r="W12" s="820"/>
      <c r="X12" s="820"/>
      <c r="Y12" s="820"/>
      <c r="Z12" s="820"/>
      <c r="AA12" s="820"/>
      <c r="AB12" s="820"/>
    </row>
    <row r="13" spans="1:28" ht="12.6" customHeight="1" thickTop="1">
      <c r="A13" s="20"/>
      <c r="B13" s="5"/>
      <c r="C13" s="5"/>
      <c r="D13" s="5"/>
      <c r="E13" s="5"/>
      <c r="F13" s="18"/>
      <c r="G13" s="11" t="s">
        <v>127</v>
      </c>
      <c r="H13" s="2"/>
      <c r="I13" s="2"/>
      <c r="J13" s="2"/>
      <c r="K13" s="2"/>
      <c r="L13" s="3"/>
      <c r="M13" s="826" t="s">
        <v>74</v>
      </c>
      <c r="N13" s="839" t="s">
        <v>38</v>
      </c>
      <c r="O13" s="824" t="s">
        <v>111</v>
      </c>
      <c r="P13" s="824" t="s">
        <v>111</v>
      </c>
      <c r="Q13" s="824" t="s">
        <v>111</v>
      </c>
      <c r="R13" s="824" t="s">
        <v>111</v>
      </c>
      <c r="S13" s="824" t="s">
        <v>111</v>
      </c>
      <c r="T13" s="824" t="s">
        <v>111</v>
      </c>
      <c r="U13" s="824">
        <v>825</v>
      </c>
      <c r="V13" s="833">
        <v>825</v>
      </c>
      <c r="W13" s="824">
        <v>825</v>
      </c>
      <c r="X13" s="833">
        <v>825</v>
      </c>
      <c r="Y13" s="824">
        <v>825</v>
      </c>
      <c r="Z13" s="833">
        <v>825</v>
      </c>
      <c r="AA13" s="824">
        <v>825</v>
      </c>
      <c r="AB13" s="833">
        <v>825</v>
      </c>
    </row>
    <row r="14" spans="1:28" ht="12.6" customHeight="1">
      <c r="A14" s="20"/>
      <c r="B14" s="5"/>
      <c r="C14" s="5"/>
      <c r="D14" s="5"/>
      <c r="E14" s="5"/>
      <c r="F14" s="18"/>
      <c r="G14" s="11" t="s">
        <v>132</v>
      </c>
      <c r="H14" s="2"/>
      <c r="I14" s="2"/>
      <c r="J14" s="2"/>
      <c r="K14" s="2"/>
      <c r="L14" s="3"/>
      <c r="M14" s="826"/>
      <c r="N14" s="829"/>
      <c r="O14" s="833"/>
      <c r="P14" s="833"/>
      <c r="Q14" s="833"/>
      <c r="R14" s="833"/>
      <c r="S14" s="833"/>
      <c r="T14" s="833"/>
      <c r="U14" s="833"/>
      <c r="V14" s="833"/>
      <c r="W14" s="833"/>
      <c r="X14" s="833"/>
      <c r="Y14" s="833"/>
      <c r="Z14" s="833"/>
      <c r="AA14" s="833"/>
      <c r="AB14" s="833"/>
    </row>
    <row r="15" spans="1:28" s="4" customFormat="1" ht="10.15" customHeight="1">
      <c r="A15" s="21"/>
      <c r="B15" s="6"/>
      <c r="C15" s="6"/>
      <c r="D15" s="6"/>
      <c r="E15" s="6"/>
      <c r="F15" s="22"/>
      <c r="G15" s="821" t="s">
        <v>147</v>
      </c>
      <c r="H15" s="822"/>
      <c r="I15" s="822"/>
      <c r="J15" s="822"/>
      <c r="K15" s="822"/>
      <c r="L15" s="823"/>
      <c r="M15" s="826"/>
      <c r="N15" s="829"/>
      <c r="O15" s="819"/>
      <c r="P15" s="819"/>
      <c r="Q15" s="819"/>
      <c r="R15" s="819"/>
      <c r="S15" s="819"/>
      <c r="T15" s="819"/>
      <c r="U15" s="819"/>
      <c r="V15" s="819"/>
      <c r="W15" s="819"/>
      <c r="X15" s="819"/>
      <c r="Y15" s="819"/>
      <c r="Z15" s="819"/>
      <c r="AA15" s="819"/>
      <c r="AB15" s="819"/>
    </row>
    <row r="16" spans="1:28" ht="24" customHeight="1" thickBot="1">
      <c r="A16" s="20"/>
      <c r="B16" s="5"/>
      <c r="C16" s="5"/>
      <c r="D16" s="5"/>
      <c r="E16" s="5"/>
      <c r="F16" s="18"/>
      <c r="G16" s="14"/>
      <c r="H16" s="12"/>
      <c r="I16" s="12"/>
      <c r="J16" s="12"/>
      <c r="K16" s="12"/>
      <c r="L16" s="13"/>
      <c r="M16" s="827"/>
      <c r="N16" s="830"/>
      <c r="O16" s="820"/>
      <c r="P16" s="820"/>
      <c r="Q16" s="820"/>
      <c r="R16" s="820"/>
      <c r="S16" s="820"/>
      <c r="T16" s="820"/>
      <c r="U16" s="820"/>
      <c r="V16" s="820"/>
      <c r="W16" s="820"/>
      <c r="X16" s="820"/>
      <c r="Y16" s="820"/>
      <c r="Z16" s="820"/>
      <c r="AA16" s="820"/>
      <c r="AB16" s="820"/>
    </row>
    <row r="17" spans="1:28" ht="12.6" customHeight="1" thickTop="1">
      <c r="A17" s="20"/>
      <c r="B17" s="5"/>
      <c r="C17" s="5"/>
      <c r="D17" s="5"/>
      <c r="E17" s="5"/>
      <c r="F17" s="18"/>
      <c r="G17" s="11" t="s">
        <v>135</v>
      </c>
      <c r="H17" s="2"/>
      <c r="I17" s="2"/>
      <c r="J17" s="2"/>
      <c r="K17" s="2"/>
      <c r="L17" s="3"/>
      <c r="M17" s="826" t="s">
        <v>73</v>
      </c>
      <c r="N17" s="839" t="s">
        <v>38</v>
      </c>
      <c r="O17" s="824" t="s">
        <v>111</v>
      </c>
      <c r="P17" s="824" t="s">
        <v>111</v>
      </c>
      <c r="Q17" s="824" t="s">
        <v>111</v>
      </c>
      <c r="R17" s="824" t="s">
        <v>111</v>
      </c>
      <c r="S17" s="824" t="s">
        <v>111</v>
      </c>
      <c r="T17" s="824" t="s">
        <v>111</v>
      </c>
      <c r="U17" s="824">
        <v>1605</v>
      </c>
      <c r="V17" s="833">
        <v>1605</v>
      </c>
      <c r="W17" s="824">
        <v>1605</v>
      </c>
      <c r="X17" s="833">
        <v>1605</v>
      </c>
      <c r="Y17" s="824">
        <v>1605</v>
      </c>
      <c r="Z17" s="833">
        <v>1605</v>
      </c>
      <c r="AA17" s="824">
        <v>1605</v>
      </c>
      <c r="AB17" s="833">
        <v>1605</v>
      </c>
    </row>
    <row r="18" spans="1:28" s="4" customFormat="1" ht="10.15" customHeight="1">
      <c r="A18" s="21"/>
      <c r="B18" s="6"/>
      <c r="C18" s="6"/>
      <c r="D18" s="6"/>
      <c r="E18" s="6"/>
      <c r="F18" s="22"/>
      <c r="G18" s="821" t="s">
        <v>133</v>
      </c>
      <c r="H18" s="822"/>
      <c r="I18" s="822"/>
      <c r="J18" s="822"/>
      <c r="K18" s="822"/>
      <c r="L18" s="823"/>
      <c r="M18" s="826"/>
      <c r="N18" s="829"/>
      <c r="O18" s="819"/>
      <c r="P18" s="819"/>
      <c r="Q18" s="819"/>
      <c r="R18" s="819"/>
      <c r="S18" s="819"/>
      <c r="T18" s="819"/>
      <c r="U18" s="819"/>
      <c r="V18" s="819"/>
      <c r="W18" s="819"/>
      <c r="X18" s="819"/>
      <c r="Y18" s="819"/>
      <c r="Z18" s="819"/>
      <c r="AA18" s="819"/>
      <c r="AB18" s="819"/>
    </row>
    <row r="19" spans="1:28" ht="29.25" customHeight="1" thickBot="1">
      <c r="A19" s="20"/>
      <c r="B19" s="5"/>
      <c r="C19" s="5"/>
      <c r="D19" s="5"/>
      <c r="E19" s="5"/>
      <c r="F19" s="18"/>
      <c r="G19" s="28"/>
      <c r="H19" s="29"/>
      <c r="I19" s="29"/>
      <c r="J19" s="29"/>
      <c r="K19" s="29"/>
      <c r="L19" s="30"/>
      <c r="M19" s="840"/>
      <c r="N19" s="830"/>
      <c r="O19" s="820"/>
      <c r="P19" s="820"/>
      <c r="Q19" s="820"/>
      <c r="R19" s="820"/>
      <c r="S19" s="820"/>
      <c r="T19" s="820"/>
      <c r="U19" s="820"/>
      <c r="V19" s="820"/>
      <c r="W19" s="820"/>
      <c r="X19" s="820"/>
      <c r="Y19" s="820"/>
      <c r="Z19" s="820"/>
      <c r="AA19" s="820"/>
      <c r="AB19" s="820"/>
    </row>
    <row r="20" spans="1:28" ht="12.6" customHeight="1" thickTop="1">
      <c r="A20" s="20"/>
      <c r="B20" s="5"/>
      <c r="C20" s="5"/>
      <c r="D20" s="5"/>
      <c r="E20" s="5"/>
      <c r="F20" s="5"/>
      <c r="G20" s="8" t="s">
        <v>134</v>
      </c>
      <c r="H20" s="9"/>
      <c r="I20" s="9"/>
      <c r="J20" s="9"/>
      <c r="K20" s="9"/>
      <c r="L20" s="10"/>
      <c r="M20" s="834" t="s">
        <v>74</v>
      </c>
      <c r="N20" s="839" t="s">
        <v>38</v>
      </c>
      <c r="O20" s="824">
        <v>90</v>
      </c>
      <c r="P20" s="824">
        <v>161</v>
      </c>
      <c r="Q20" s="824">
        <v>112</v>
      </c>
      <c r="R20" s="824">
        <v>112</v>
      </c>
      <c r="S20" s="824">
        <v>174</v>
      </c>
      <c r="T20" s="824">
        <v>174</v>
      </c>
      <c r="U20" s="824">
        <v>174</v>
      </c>
      <c r="V20" s="824">
        <v>174</v>
      </c>
      <c r="W20" s="824">
        <v>174</v>
      </c>
      <c r="X20" s="824">
        <v>174</v>
      </c>
      <c r="Y20" s="824">
        <v>174</v>
      </c>
      <c r="Z20" s="824">
        <v>174</v>
      </c>
      <c r="AA20" s="824">
        <v>174</v>
      </c>
      <c r="AB20" s="824">
        <v>174</v>
      </c>
    </row>
    <row r="21" spans="1:28" s="4" customFormat="1" ht="10.15" customHeight="1">
      <c r="A21" s="19" t="s">
        <v>140</v>
      </c>
      <c r="B21" s="6"/>
      <c r="C21" s="6"/>
      <c r="D21" s="6"/>
      <c r="E21" s="6"/>
      <c r="F21" s="6"/>
      <c r="G21" s="821" t="s">
        <v>136</v>
      </c>
      <c r="H21" s="822"/>
      <c r="I21" s="822"/>
      <c r="J21" s="822"/>
      <c r="K21" s="822"/>
      <c r="L21" s="823"/>
      <c r="M21" s="835"/>
      <c r="N21" s="829"/>
      <c r="O21" s="819"/>
      <c r="P21" s="819"/>
      <c r="Q21" s="819"/>
      <c r="R21" s="819"/>
      <c r="S21" s="819"/>
      <c r="T21" s="819"/>
      <c r="U21" s="819"/>
      <c r="V21" s="819"/>
      <c r="W21" s="819"/>
      <c r="X21" s="819"/>
      <c r="Y21" s="819"/>
      <c r="Z21" s="819"/>
      <c r="AA21" s="819"/>
      <c r="AB21" s="819"/>
    </row>
    <row r="22" spans="1:28" ht="36" customHeight="1" thickBot="1">
      <c r="B22" s="5"/>
      <c r="C22" s="5"/>
      <c r="D22" s="5"/>
      <c r="E22" s="5"/>
      <c r="F22" s="5"/>
      <c r="G22" s="15"/>
      <c r="H22" s="16"/>
      <c r="I22" s="16"/>
      <c r="J22" s="16"/>
      <c r="K22" s="16"/>
      <c r="L22" s="17"/>
      <c r="M22" s="836"/>
      <c r="N22" s="830"/>
      <c r="O22" s="820"/>
      <c r="P22" s="820"/>
      <c r="Q22" s="820"/>
      <c r="R22" s="820"/>
      <c r="S22" s="820"/>
      <c r="T22" s="820"/>
      <c r="U22" s="820"/>
      <c r="V22" s="820"/>
      <c r="W22" s="820"/>
      <c r="X22" s="820"/>
      <c r="Y22" s="820"/>
      <c r="Z22" s="820"/>
      <c r="AA22" s="820"/>
      <c r="AB22" s="820"/>
    </row>
    <row r="23" spans="1:28" ht="12.6" customHeight="1">
      <c r="B23" s="19"/>
      <c r="C23" s="19"/>
      <c r="D23" s="19"/>
      <c r="E23" s="19"/>
      <c r="F23" s="19"/>
      <c r="G23" s="8" t="s">
        <v>137</v>
      </c>
      <c r="H23" s="9"/>
      <c r="I23" s="9"/>
      <c r="J23" s="9"/>
      <c r="K23" s="9"/>
      <c r="L23" s="10"/>
      <c r="M23" s="834" t="s">
        <v>74</v>
      </c>
      <c r="N23" s="829" t="s">
        <v>38</v>
      </c>
      <c r="O23" s="824">
        <v>90</v>
      </c>
      <c r="P23" s="824">
        <v>161</v>
      </c>
      <c r="Q23" s="824">
        <v>112</v>
      </c>
      <c r="R23" s="824">
        <v>112</v>
      </c>
      <c r="S23" s="824">
        <v>174</v>
      </c>
      <c r="T23" s="824">
        <v>174</v>
      </c>
      <c r="U23" s="824">
        <v>174</v>
      </c>
      <c r="V23" s="824">
        <v>174</v>
      </c>
      <c r="W23" s="824">
        <v>174</v>
      </c>
      <c r="X23" s="824">
        <v>174</v>
      </c>
      <c r="Y23" s="824">
        <v>174</v>
      </c>
      <c r="Z23" s="824">
        <v>174</v>
      </c>
      <c r="AA23" s="824">
        <v>174</v>
      </c>
      <c r="AB23" s="824">
        <v>174</v>
      </c>
    </row>
    <row r="24" spans="1:28" s="4" customFormat="1" ht="10.15" customHeight="1">
      <c r="A24" s="23"/>
      <c r="B24" s="19"/>
      <c r="C24" s="19"/>
      <c r="D24" s="19"/>
      <c r="E24" s="19"/>
      <c r="F24" s="19"/>
      <c r="G24" s="821" t="s">
        <v>136</v>
      </c>
      <c r="H24" s="822"/>
      <c r="I24" s="822"/>
      <c r="J24" s="822"/>
      <c r="K24" s="822"/>
      <c r="L24" s="823"/>
      <c r="M24" s="835"/>
      <c r="N24" s="829"/>
      <c r="O24" s="819"/>
      <c r="P24" s="819"/>
      <c r="Q24" s="819"/>
      <c r="R24" s="819"/>
      <c r="S24" s="819"/>
      <c r="T24" s="819"/>
      <c r="U24" s="819"/>
      <c r="V24" s="819"/>
      <c r="W24" s="819"/>
      <c r="X24" s="819"/>
      <c r="Y24" s="819"/>
      <c r="Z24" s="819"/>
      <c r="AA24" s="819"/>
      <c r="AB24" s="819"/>
    </row>
    <row r="25" spans="1:28" ht="43.5" customHeight="1" thickBot="1">
      <c r="A25" s="23"/>
      <c r="B25" s="19"/>
      <c r="C25" s="19"/>
      <c r="D25" s="19"/>
      <c r="E25" s="19"/>
      <c r="F25" s="19"/>
      <c r="G25" s="15"/>
      <c r="H25" s="16"/>
      <c r="I25" s="16"/>
      <c r="J25" s="16"/>
      <c r="K25" s="16"/>
      <c r="L25" s="17"/>
      <c r="M25" s="836"/>
      <c r="N25" s="829"/>
      <c r="O25" s="820"/>
      <c r="P25" s="820"/>
      <c r="Q25" s="820"/>
      <c r="R25" s="820"/>
      <c r="S25" s="820"/>
      <c r="T25" s="820"/>
      <c r="U25" s="820"/>
      <c r="V25" s="820"/>
      <c r="W25" s="820"/>
      <c r="X25" s="820"/>
      <c r="Y25" s="820"/>
      <c r="Z25" s="820"/>
      <c r="AA25" s="820"/>
      <c r="AB25" s="820"/>
    </row>
    <row r="26" spans="1:28" ht="12.6" customHeight="1">
      <c r="A26" s="23"/>
      <c r="B26" s="19"/>
      <c r="C26" s="19"/>
      <c r="D26" s="19"/>
      <c r="E26" s="19"/>
      <c r="F26" s="24"/>
      <c r="G26" s="11" t="s">
        <v>141</v>
      </c>
      <c r="H26" s="2"/>
      <c r="I26" s="2"/>
      <c r="J26" s="2"/>
      <c r="K26" s="2"/>
      <c r="L26" s="3"/>
      <c r="M26" s="825" t="s">
        <v>74</v>
      </c>
      <c r="N26" s="828" t="s">
        <v>38</v>
      </c>
      <c r="O26" s="831" t="s">
        <v>111</v>
      </c>
      <c r="P26" s="831" t="s">
        <v>111</v>
      </c>
      <c r="Q26" s="831" t="s">
        <v>111</v>
      </c>
      <c r="R26" s="831" t="s">
        <v>111</v>
      </c>
      <c r="S26" s="819">
        <v>995</v>
      </c>
      <c r="T26" s="819">
        <v>995</v>
      </c>
      <c r="U26" s="819">
        <v>995</v>
      </c>
      <c r="V26" s="819">
        <v>995</v>
      </c>
      <c r="W26" s="819">
        <v>995</v>
      </c>
      <c r="X26" s="819">
        <v>995</v>
      </c>
      <c r="Y26" s="819">
        <v>995</v>
      </c>
      <c r="Z26" s="819">
        <v>995</v>
      </c>
      <c r="AA26" s="819">
        <v>995</v>
      </c>
      <c r="AB26" s="819">
        <v>995</v>
      </c>
    </row>
    <row r="27" spans="1:28" s="4" customFormat="1" ht="10.15" customHeight="1">
      <c r="A27" s="21"/>
      <c r="B27" s="6"/>
      <c r="C27" s="6"/>
      <c r="D27" s="6"/>
      <c r="E27" s="6"/>
      <c r="F27" s="22"/>
      <c r="G27" s="821" t="s">
        <v>142</v>
      </c>
      <c r="H27" s="822"/>
      <c r="I27" s="822"/>
      <c r="J27" s="822"/>
      <c r="K27" s="822"/>
      <c r="L27" s="823"/>
      <c r="M27" s="826"/>
      <c r="N27" s="829"/>
      <c r="O27" s="831"/>
      <c r="P27" s="831"/>
      <c r="Q27" s="831"/>
      <c r="R27" s="831"/>
      <c r="S27" s="819"/>
      <c r="T27" s="819"/>
      <c r="U27" s="819"/>
      <c r="V27" s="819"/>
      <c r="W27" s="819"/>
      <c r="X27" s="819"/>
      <c r="Y27" s="819"/>
      <c r="Z27" s="819"/>
      <c r="AA27" s="819"/>
      <c r="AB27" s="819"/>
    </row>
    <row r="28" spans="1:28" ht="34.5" customHeight="1" thickBot="1">
      <c r="A28" s="20"/>
      <c r="B28" s="5"/>
      <c r="C28" s="5"/>
      <c r="D28" s="5"/>
      <c r="E28" s="5"/>
      <c r="F28" s="18"/>
      <c r="G28" s="27"/>
      <c r="H28" s="25"/>
      <c r="I28" s="25"/>
      <c r="J28" s="25"/>
      <c r="K28" s="25"/>
      <c r="L28" s="26"/>
      <c r="M28" s="827"/>
      <c r="N28" s="830"/>
      <c r="O28" s="832"/>
      <c r="P28" s="832"/>
      <c r="Q28" s="832"/>
      <c r="R28" s="832"/>
      <c r="S28" s="820"/>
      <c r="T28" s="820"/>
      <c r="U28" s="820"/>
      <c r="V28" s="820"/>
      <c r="W28" s="820"/>
      <c r="X28" s="820"/>
      <c r="Y28" s="820"/>
      <c r="Z28" s="820"/>
      <c r="AA28" s="820"/>
      <c r="AB28" s="820"/>
    </row>
    <row r="29" spans="1:28" ht="15.75" customHeight="1" thickTop="1">
      <c r="A29" s="20"/>
      <c r="B29" s="5"/>
      <c r="C29" s="5"/>
      <c r="D29" s="5"/>
      <c r="E29" s="5"/>
      <c r="F29" s="5"/>
      <c r="G29" s="32"/>
      <c r="H29" s="31"/>
      <c r="I29" s="31"/>
      <c r="J29" s="31"/>
      <c r="K29" s="31"/>
      <c r="L29" s="31"/>
      <c r="M29" s="803"/>
      <c r="N29" s="838"/>
      <c r="O29" s="803"/>
      <c r="P29" s="803"/>
      <c r="Q29" s="803"/>
      <c r="R29" s="803"/>
      <c r="S29" s="803"/>
      <c r="T29" s="803"/>
      <c r="U29" s="803"/>
      <c r="V29" s="803"/>
      <c r="W29" s="803"/>
      <c r="X29" s="803"/>
      <c r="Y29" s="803"/>
      <c r="Z29" s="803"/>
      <c r="AA29" s="803"/>
      <c r="AB29" s="803"/>
    </row>
    <row r="30" spans="1:28" s="4" customFormat="1" ht="10.15" customHeight="1">
      <c r="A30" s="21"/>
      <c r="B30" s="6"/>
      <c r="C30" s="6"/>
      <c r="D30" s="6"/>
      <c r="E30" s="6"/>
      <c r="F30" s="6"/>
      <c r="G30" s="837"/>
      <c r="H30" s="837"/>
      <c r="I30" s="837"/>
      <c r="J30" s="837"/>
      <c r="K30" s="837"/>
      <c r="L30" s="837"/>
      <c r="M30" s="803"/>
      <c r="N30" s="838"/>
      <c r="O30" s="803"/>
      <c r="P30" s="803"/>
      <c r="Q30" s="803"/>
      <c r="R30" s="803"/>
      <c r="S30" s="803"/>
      <c r="T30" s="803"/>
      <c r="U30" s="803"/>
      <c r="V30" s="803"/>
      <c r="W30" s="803"/>
      <c r="X30" s="803"/>
      <c r="Y30" s="803"/>
      <c r="Z30" s="803"/>
      <c r="AA30" s="803"/>
      <c r="AB30" s="803"/>
    </row>
    <row r="31" spans="1:28" ht="25.9" customHeight="1">
      <c r="A31" s="20"/>
      <c r="B31" s="5"/>
      <c r="C31" s="5"/>
      <c r="D31" s="5"/>
      <c r="E31" s="5"/>
      <c r="F31" s="5"/>
      <c r="G31" s="33"/>
      <c r="H31" s="33"/>
      <c r="I31" s="33"/>
      <c r="J31" s="33"/>
      <c r="K31" s="33"/>
      <c r="L31" s="33"/>
      <c r="M31" s="803"/>
      <c r="N31" s="838"/>
      <c r="O31" s="803"/>
      <c r="P31" s="803"/>
      <c r="Q31" s="803"/>
      <c r="R31" s="803"/>
      <c r="S31" s="803"/>
      <c r="T31" s="803"/>
      <c r="U31" s="803"/>
      <c r="V31" s="803"/>
      <c r="W31" s="803"/>
      <c r="X31" s="803"/>
      <c r="Y31" s="803"/>
      <c r="Z31" s="803"/>
      <c r="AA31" s="803"/>
      <c r="AB31" s="803"/>
    </row>
    <row r="32" spans="1:28" ht="12.6" customHeight="1">
      <c r="A32" s="20"/>
      <c r="B32" s="5"/>
      <c r="C32" s="5"/>
      <c r="D32" s="5"/>
      <c r="E32" s="5"/>
      <c r="F32" s="5"/>
      <c r="G32" s="32"/>
      <c r="H32" s="31"/>
      <c r="I32" s="31"/>
      <c r="J32" s="31"/>
      <c r="K32" s="31"/>
      <c r="L32" s="31"/>
      <c r="M32" s="803"/>
      <c r="N32" s="838"/>
      <c r="O32" s="803"/>
      <c r="P32" s="803"/>
      <c r="Q32" s="803"/>
      <c r="R32" s="803"/>
      <c r="S32" s="803"/>
      <c r="T32" s="803"/>
      <c r="U32" s="803"/>
      <c r="V32" s="803"/>
      <c r="W32" s="803"/>
      <c r="X32" s="803"/>
      <c r="Y32" s="803"/>
      <c r="Z32" s="803"/>
      <c r="AA32" s="803"/>
      <c r="AB32" s="803"/>
    </row>
    <row r="33" spans="1:28" s="4" customFormat="1" ht="10.15" customHeight="1">
      <c r="A33" s="21"/>
      <c r="B33" s="6"/>
      <c r="C33" s="6"/>
      <c r="D33" s="6"/>
      <c r="E33" s="6"/>
      <c r="F33" s="6"/>
      <c r="G33" s="837"/>
      <c r="H33" s="837"/>
      <c r="I33" s="837"/>
      <c r="J33" s="837"/>
      <c r="K33" s="837"/>
      <c r="L33" s="837"/>
      <c r="M33" s="803"/>
      <c r="N33" s="838"/>
      <c r="O33" s="803"/>
      <c r="P33" s="803"/>
      <c r="Q33" s="803"/>
      <c r="R33" s="803"/>
      <c r="S33" s="803"/>
      <c r="T33" s="803"/>
      <c r="U33" s="803"/>
      <c r="V33" s="803"/>
      <c r="W33" s="803"/>
      <c r="X33" s="803"/>
      <c r="Y33" s="803"/>
      <c r="Z33" s="803"/>
      <c r="AA33" s="803"/>
      <c r="AB33" s="803"/>
    </row>
  </sheetData>
  <mergeCells count="164">
    <mergeCell ref="G7:L7"/>
    <mergeCell ref="M9:M12"/>
    <mergeCell ref="N9:N12"/>
    <mergeCell ref="O9:O12"/>
    <mergeCell ref="P9:P12"/>
    <mergeCell ref="Q9:Q12"/>
    <mergeCell ref="Y5:Y8"/>
    <mergeCell ref="Z5:Z8"/>
    <mergeCell ref="U3:AB3"/>
    <mergeCell ref="M2:M4"/>
    <mergeCell ref="N2:N4"/>
    <mergeCell ref="O2:AB2"/>
    <mergeCell ref="O3:R3"/>
    <mergeCell ref="S3:T3"/>
    <mergeCell ref="X5:X8"/>
    <mergeCell ref="AA5:AA8"/>
    <mergeCell ref="AB5:AB8"/>
    <mergeCell ref="S5:S8"/>
    <mergeCell ref="T5:T8"/>
    <mergeCell ref="U5:U8"/>
    <mergeCell ref="V5:V8"/>
    <mergeCell ref="W5:W8"/>
    <mergeCell ref="M5:M8"/>
    <mergeCell ref="N5:N8"/>
    <mergeCell ref="M13:M16"/>
    <mergeCell ref="G11:L11"/>
    <mergeCell ref="G15:L15"/>
    <mergeCell ref="X9:X12"/>
    <mergeCell ref="AA9:AA12"/>
    <mergeCell ref="AB9:AB12"/>
    <mergeCell ref="R9:R12"/>
    <mergeCell ref="S9:S12"/>
    <mergeCell ref="T9:T12"/>
    <mergeCell ref="U9:U12"/>
    <mergeCell ref="V9:V12"/>
    <mergeCell ref="W9:W12"/>
    <mergeCell ref="N13:N16"/>
    <mergeCell ref="O13:O16"/>
    <mergeCell ref="P13:P16"/>
    <mergeCell ref="AB13:AB16"/>
    <mergeCell ref="T13:T16"/>
    <mergeCell ref="U13:U16"/>
    <mergeCell ref="V13:V16"/>
    <mergeCell ref="W13:W16"/>
    <mergeCell ref="X13:X16"/>
    <mergeCell ref="AA13:AA16"/>
    <mergeCell ref="Q13:Q16"/>
    <mergeCell ref="R13:R16"/>
    <mergeCell ref="G18:L18"/>
    <mergeCell ref="M20:M22"/>
    <mergeCell ref="N20:N22"/>
    <mergeCell ref="AA17:AA19"/>
    <mergeCell ref="AB17:AB19"/>
    <mergeCell ref="S17:S19"/>
    <mergeCell ref="T17:T19"/>
    <mergeCell ref="U17:U19"/>
    <mergeCell ref="V17:V19"/>
    <mergeCell ref="W17:W19"/>
    <mergeCell ref="X17:X19"/>
    <mergeCell ref="M17:M19"/>
    <mergeCell ref="N17:N19"/>
    <mergeCell ref="O17:O19"/>
    <mergeCell ref="P17:P19"/>
    <mergeCell ref="Q17:Q19"/>
    <mergeCell ref="R17:R19"/>
    <mergeCell ref="W20:W22"/>
    <mergeCell ref="G30:L30"/>
    <mergeCell ref="G33:L33"/>
    <mergeCell ref="T29:T31"/>
    <mergeCell ref="U29:U31"/>
    <mergeCell ref="V29:V31"/>
    <mergeCell ref="W29:W31"/>
    <mergeCell ref="O29:O31"/>
    <mergeCell ref="P29:P31"/>
    <mergeCell ref="Q29:Q31"/>
    <mergeCell ref="R29:R31"/>
    <mergeCell ref="S29:S31"/>
    <mergeCell ref="N29:N31"/>
    <mergeCell ref="M29:M31"/>
    <mergeCell ref="Q32:Q33"/>
    <mergeCell ref="P32:P33"/>
    <mergeCell ref="O32:O33"/>
    <mergeCell ref="N32:N33"/>
    <mergeCell ref="M32:M33"/>
    <mergeCell ref="O5:O8"/>
    <mergeCell ref="P5:P8"/>
    <mergeCell ref="Q5:Q8"/>
    <mergeCell ref="R5:R8"/>
    <mergeCell ref="X20:X22"/>
    <mergeCell ref="AA20:AA22"/>
    <mergeCell ref="AB20:AB22"/>
    <mergeCell ref="Y20:Y22"/>
    <mergeCell ref="Z20:Z22"/>
    <mergeCell ref="O20:O22"/>
    <mergeCell ref="P20:P22"/>
    <mergeCell ref="Q20:Q22"/>
    <mergeCell ref="R20:R22"/>
    <mergeCell ref="S20:S22"/>
    <mergeCell ref="T20:T22"/>
    <mergeCell ref="S13:S16"/>
    <mergeCell ref="X26:X28"/>
    <mergeCell ref="AA23:AA25"/>
    <mergeCell ref="AB23:AB25"/>
    <mergeCell ref="G24:L24"/>
    <mergeCell ref="Y9:Y12"/>
    <mergeCell ref="Z9:Z12"/>
    <mergeCell ref="Y13:Y16"/>
    <mergeCell ref="Z13:Z16"/>
    <mergeCell ref="Y17:Y19"/>
    <mergeCell ref="Z17:Z19"/>
    <mergeCell ref="R23:R25"/>
    <mergeCell ref="S23:S25"/>
    <mergeCell ref="T23:T25"/>
    <mergeCell ref="U23:U25"/>
    <mergeCell ref="V23:V25"/>
    <mergeCell ref="W23:W25"/>
    <mergeCell ref="G21:L21"/>
    <mergeCell ref="M23:M25"/>
    <mergeCell ref="N23:N25"/>
    <mergeCell ref="O23:O25"/>
    <mergeCell ref="P23:P25"/>
    <mergeCell ref="Q23:Q25"/>
    <mergeCell ref="U20:U22"/>
    <mergeCell ref="V20:V22"/>
    <mergeCell ref="W1:AA1"/>
    <mergeCell ref="C1:K1"/>
    <mergeCell ref="L1:V1"/>
    <mergeCell ref="A2:L4"/>
    <mergeCell ref="A5:F8"/>
    <mergeCell ref="AA26:AA28"/>
    <mergeCell ref="AB26:AB28"/>
    <mergeCell ref="G27:L27"/>
    <mergeCell ref="Y26:Y28"/>
    <mergeCell ref="Z26:Z28"/>
    <mergeCell ref="Y23:Y25"/>
    <mergeCell ref="Z23:Z25"/>
    <mergeCell ref="M26:M28"/>
    <mergeCell ref="N26:N28"/>
    <mergeCell ref="O26:O28"/>
    <mergeCell ref="P26:P28"/>
    <mergeCell ref="Q26:Q28"/>
    <mergeCell ref="R26:R28"/>
    <mergeCell ref="S26:S28"/>
    <mergeCell ref="T26:T28"/>
    <mergeCell ref="X23:X25"/>
    <mergeCell ref="U26:U28"/>
    <mergeCell ref="V26:V28"/>
    <mergeCell ref="W26:W28"/>
    <mergeCell ref="AB29:AB31"/>
    <mergeCell ref="AA29:AA31"/>
    <mergeCell ref="Z29:Z31"/>
    <mergeCell ref="Y29:Y31"/>
    <mergeCell ref="X29:X31"/>
    <mergeCell ref="AB32:AB33"/>
    <mergeCell ref="AA32:AA33"/>
    <mergeCell ref="Z32:Z33"/>
    <mergeCell ref="R32:R33"/>
    <mergeCell ref="S32:S33"/>
    <mergeCell ref="T32:T33"/>
    <mergeCell ref="U32:U33"/>
    <mergeCell ref="V32:V33"/>
    <mergeCell ref="W32:W33"/>
    <mergeCell ref="X32:X33"/>
    <mergeCell ref="Y32:Y33"/>
  </mergeCells>
  <pageMargins left="0.19685039370078741" right="0.11811023622047245" top="0.27559055118110237" bottom="0.27559055118110237" header="0" footer="0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H29"/>
  <sheetViews>
    <sheetView view="pageBreakPreview" topLeftCell="A7" zoomScale="55" zoomScaleNormal="130" zoomScaleSheetLayoutView="55" workbookViewId="0">
      <selection activeCell="AM13" sqref="AM13"/>
    </sheetView>
  </sheetViews>
  <sheetFormatPr defaultColWidth="8.85546875" defaultRowHeight="20.25"/>
  <cols>
    <col min="1" max="5" width="3.7109375" style="44" customWidth="1"/>
    <col min="6" max="6" width="24.85546875" style="44" customWidth="1"/>
    <col min="7" max="7" width="13.28515625" style="44" customWidth="1"/>
    <col min="8" max="8" width="11.140625" style="44" customWidth="1"/>
    <col min="9" max="9" width="14.7109375" style="44" customWidth="1"/>
    <col min="10" max="10" width="14" style="44" customWidth="1"/>
    <col min="11" max="11" width="11.7109375" style="44" customWidth="1"/>
    <col min="12" max="32" width="8.28515625" style="44" customWidth="1"/>
    <col min="33" max="33" width="15.42578125" style="44" customWidth="1"/>
    <col min="34" max="16384" width="8.85546875" style="44"/>
  </cols>
  <sheetData>
    <row r="1" spans="1:34" s="85" customFormat="1" ht="90" customHeight="1" thickBot="1">
      <c r="H1" s="778"/>
      <c r="I1" s="778"/>
      <c r="J1" s="778"/>
      <c r="K1" s="778"/>
      <c r="L1" s="778"/>
      <c r="M1" s="778"/>
      <c r="N1" s="778"/>
      <c r="O1" s="778"/>
      <c r="P1" s="778"/>
      <c r="Q1" s="778"/>
      <c r="R1" s="82"/>
      <c r="S1" s="82"/>
      <c r="T1" s="979"/>
      <c r="U1" s="979"/>
      <c r="V1" s="979"/>
      <c r="W1" s="979"/>
      <c r="X1" s="979"/>
      <c r="Y1" s="979"/>
      <c r="Z1" s="979"/>
      <c r="AA1" s="979"/>
      <c r="AB1" s="979"/>
      <c r="AC1" s="86"/>
      <c r="AD1" s="979"/>
      <c r="AE1" s="979"/>
      <c r="AF1" s="979"/>
      <c r="AG1" s="106">
        <v>6</v>
      </c>
    </row>
    <row r="2" spans="1:34" ht="27.75" customHeight="1" thickBot="1">
      <c r="A2" s="942" t="s">
        <v>165</v>
      </c>
      <c r="B2" s="943"/>
      <c r="C2" s="943"/>
      <c r="D2" s="943"/>
      <c r="E2" s="943"/>
      <c r="F2" s="944"/>
      <c r="G2" s="874" t="s">
        <v>154</v>
      </c>
      <c r="H2" s="973" t="s">
        <v>48</v>
      </c>
      <c r="I2" s="974"/>
      <c r="J2" s="974"/>
      <c r="K2" s="975"/>
      <c r="L2" s="942" t="s">
        <v>166</v>
      </c>
      <c r="M2" s="943"/>
      <c r="N2" s="943"/>
      <c r="O2" s="943"/>
      <c r="P2" s="943"/>
      <c r="Q2" s="944"/>
      <c r="R2" s="976" t="s">
        <v>72</v>
      </c>
      <c r="S2" s="980" t="s">
        <v>64</v>
      </c>
      <c r="T2" s="973" t="s">
        <v>48</v>
      </c>
      <c r="U2" s="974"/>
      <c r="V2" s="974"/>
      <c r="W2" s="975"/>
      <c r="X2" s="942" t="s">
        <v>144</v>
      </c>
      <c r="Y2" s="943"/>
      <c r="Z2" s="943"/>
      <c r="AA2" s="943"/>
      <c r="AB2" s="943"/>
      <c r="AC2" s="943"/>
      <c r="AD2" s="874" t="s">
        <v>72</v>
      </c>
      <c r="AE2" s="856" t="s">
        <v>145</v>
      </c>
      <c r="AF2" s="857"/>
      <c r="AG2" s="860" t="s">
        <v>70</v>
      </c>
    </row>
    <row r="3" spans="1:34" ht="24" customHeight="1" thickBot="1">
      <c r="A3" s="945"/>
      <c r="B3" s="946"/>
      <c r="C3" s="946"/>
      <c r="D3" s="946"/>
      <c r="E3" s="946"/>
      <c r="F3" s="947"/>
      <c r="G3" s="875"/>
      <c r="H3" s="970" t="s">
        <v>149</v>
      </c>
      <c r="I3" s="971"/>
      <c r="J3" s="971"/>
      <c r="K3" s="972"/>
      <c r="L3" s="945"/>
      <c r="M3" s="946"/>
      <c r="N3" s="946"/>
      <c r="O3" s="946"/>
      <c r="P3" s="946"/>
      <c r="Q3" s="947"/>
      <c r="R3" s="977"/>
      <c r="S3" s="981"/>
      <c r="T3" s="970" t="s">
        <v>149</v>
      </c>
      <c r="U3" s="971"/>
      <c r="V3" s="971"/>
      <c r="W3" s="972"/>
      <c r="X3" s="945"/>
      <c r="Y3" s="946"/>
      <c r="Z3" s="946"/>
      <c r="AA3" s="946"/>
      <c r="AB3" s="946"/>
      <c r="AC3" s="946"/>
      <c r="AD3" s="875"/>
      <c r="AE3" s="858"/>
      <c r="AF3" s="859"/>
      <c r="AG3" s="861"/>
    </row>
    <row r="4" spans="1:34" ht="219" customHeight="1" thickBot="1">
      <c r="A4" s="945"/>
      <c r="B4" s="946"/>
      <c r="C4" s="946"/>
      <c r="D4" s="946"/>
      <c r="E4" s="946"/>
      <c r="F4" s="947"/>
      <c r="G4" s="875"/>
      <c r="H4" s="113" t="s">
        <v>41</v>
      </c>
      <c r="I4" s="62" t="s">
        <v>55</v>
      </c>
      <c r="J4" s="62" t="s">
        <v>42</v>
      </c>
      <c r="K4" s="63" t="s">
        <v>43</v>
      </c>
      <c r="L4" s="945"/>
      <c r="M4" s="946"/>
      <c r="N4" s="946"/>
      <c r="O4" s="946"/>
      <c r="P4" s="946"/>
      <c r="Q4" s="947"/>
      <c r="R4" s="977"/>
      <c r="S4" s="981"/>
      <c r="T4" s="113" t="s">
        <v>44</v>
      </c>
      <c r="U4" s="62" t="s">
        <v>45</v>
      </c>
      <c r="V4" s="62" t="s">
        <v>46</v>
      </c>
      <c r="W4" s="63" t="s">
        <v>47</v>
      </c>
      <c r="X4" s="945"/>
      <c r="Y4" s="946"/>
      <c r="Z4" s="946"/>
      <c r="AA4" s="946"/>
      <c r="AB4" s="946"/>
      <c r="AC4" s="946"/>
      <c r="AD4" s="875"/>
      <c r="AE4" s="858"/>
      <c r="AF4" s="859"/>
      <c r="AG4" s="861"/>
    </row>
    <row r="5" spans="1:34" ht="46.5" customHeight="1">
      <c r="A5" s="978" t="s">
        <v>206</v>
      </c>
      <c r="B5" s="941"/>
      <c r="C5" s="941"/>
      <c r="D5" s="941"/>
      <c r="E5" s="941"/>
      <c r="F5" s="941"/>
      <c r="G5" s="956" t="s">
        <v>49</v>
      </c>
      <c r="H5" s="883">
        <v>950</v>
      </c>
      <c r="I5" s="923">
        <v>950</v>
      </c>
      <c r="J5" s="923">
        <v>1120</v>
      </c>
      <c r="K5" s="926">
        <v>1125</v>
      </c>
      <c r="L5" s="978" t="s">
        <v>56</v>
      </c>
      <c r="M5" s="941"/>
      <c r="N5" s="941"/>
      <c r="O5" s="941"/>
      <c r="P5" s="941"/>
      <c r="Q5" s="941"/>
      <c r="R5" s="880" t="s">
        <v>73</v>
      </c>
      <c r="S5" s="951" t="s">
        <v>57</v>
      </c>
      <c r="T5" s="883">
        <v>4095</v>
      </c>
      <c r="U5" s="923">
        <v>4545</v>
      </c>
      <c r="V5" s="929">
        <v>4840</v>
      </c>
      <c r="W5" s="961" t="s">
        <v>60</v>
      </c>
      <c r="X5" s="885" t="s">
        <v>67</v>
      </c>
      <c r="Y5" s="886"/>
      <c r="Z5" s="886"/>
      <c r="AA5" s="886"/>
      <c r="AB5" s="886"/>
      <c r="AC5" s="886"/>
      <c r="AD5" s="880" t="s">
        <v>75</v>
      </c>
      <c r="AE5" s="862">
        <v>445</v>
      </c>
      <c r="AF5" s="863"/>
      <c r="AG5" s="877">
        <v>410</v>
      </c>
    </row>
    <row r="6" spans="1:34" ht="36" customHeight="1">
      <c r="A6" s="920"/>
      <c r="B6" s="921"/>
      <c r="C6" s="921"/>
      <c r="D6" s="921"/>
      <c r="E6" s="921"/>
      <c r="F6" s="921"/>
      <c r="G6" s="957"/>
      <c r="H6" s="884"/>
      <c r="I6" s="924"/>
      <c r="J6" s="924"/>
      <c r="K6" s="927"/>
      <c r="L6" s="864" t="s">
        <v>176</v>
      </c>
      <c r="M6" s="933"/>
      <c r="N6" s="933"/>
      <c r="O6" s="933"/>
      <c r="P6" s="933"/>
      <c r="Q6" s="933"/>
      <c r="R6" s="881"/>
      <c r="S6" s="952"/>
      <c r="T6" s="884">
        <v>0</v>
      </c>
      <c r="U6" s="924">
        <v>0</v>
      </c>
      <c r="V6" s="930">
        <v>0</v>
      </c>
      <c r="W6" s="962"/>
      <c r="X6" s="887"/>
      <c r="Y6" s="888"/>
      <c r="Z6" s="888"/>
      <c r="AA6" s="888"/>
      <c r="AB6" s="888"/>
      <c r="AC6" s="888"/>
      <c r="AD6" s="881"/>
      <c r="AE6" s="864"/>
      <c r="AF6" s="865"/>
      <c r="AG6" s="878"/>
    </row>
    <row r="7" spans="1:34" ht="83.25" customHeight="1" thickBot="1">
      <c r="A7" s="45"/>
      <c r="B7" s="46"/>
      <c r="C7" s="46"/>
      <c r="D7" s="46"/>
      <c r="E7" s="46"/>
      <c r="F7" s="46"/>
      <c r="G7" s="958"/>
      <c r="H7" s="932"/>
      <c r="I7" s="935"/>
      <c r="J7" s="935"/>
      <c r="K7" s="948"/>
      <c r="L7" s="866"/>
      <c r="M7" s="934"/>
      <c r="N7" s="934"/>
      <c r="O7" s="934"/>
      <c r="P7" s="934"/>
      <c r="Q7" s="934"/>
      <c r="R7" s="882"/>
      <c r="S7" s="111" t="s">
        <v>58</v>
      </c>
      <c r="T7" s="118">
        <v>4814.665</v>
      </c>
      <c r="U7" s="115">
        <v>5355</v>
      </c>
      <c r="V7" s="120">
        <v>5655</v>
      </c>
      <c r="W7" s="962"/>
      <c r="X7" s="889"/>
      <c r="Y7" s="890"/>
      <c r="Z7" s="890"/>
      <c r="AA7" s="890"/>
      <c r="AB7" s="890"/>
      <c r="AC7" s="890"/>
      <c r="AD7" s="882"/>
      <c r="AE7" s="866"/>
      <c r="AF7" s="867"/>
      <c r="AG7" s="879"/>
    </row>
    <row r="8" spans="1:34" ht="38.25" customHeight="1">
      <c r="A8" s="978" t="s">
        <v>207</v>
      </c>
      <c r="B8" s="941"/>
      <c r="C8" s="941"/>
      <c r="D8" s="941"/>
      <c r="E8" s="941"/>
      <c r="F8" s="941"/>
      <c r="G8" s="957" t="s">
        <v>50</v>
      </c>
      <c r="H8" s="883">
        <v>835</v>
      </c>
      <c r="I8" s="923">
        <v>835</v>
      </c>
      <c r="J8" s="923">
        <v>1060.21</v>
      </c>
      <c r="K8" s="926">
        <v>994.63</v>
      </c>
      <c r="L8" s="954" t="s">
        <v>59</v>
      </c>
      <c r="M8" s="954"/>
      <c r="N8" s="954"/>
      <c r="O8" s="954"/>
      <c r="P8" s="954"/>
      <c r="Q8" s="954"/>
      <c r="R8" s="955" t="s">
        <v>73</v>
      </c>
      <c r="S8" s="953" t="s">
        <v>57</v>
      </c>
      <c r="T8" s="883">
        <v>4095</v>
      </c>
      <c r="U8" s="923">
        <v>4545</v>
      </c>
      <c r="V8" s="929">
        <v>4840</v>
      </c>
      <c r="W8" s="962"/>
      <c r="X8" s="904" t="s">
        <v>69</v>
      </c>
      <c r="Y8" s="905"/>
      <c r="Z8" s="905"/>
      <c r="AA8" s="905"/>
      <c r="AB8" s="905"/>
      <c r="AC8" s="906"/>
      <c r="AD8" s="868"/>
      <c r="AE8" s="891" t="s">
        <v>76</v>
      </c>
      <c r="AF8" s="892"/>
      <c r="AG8" s="871" t="s">
        <v>77</v>
      </c>
    </row>
    <row r="9" spans="1:34" ht="53.25" customHeight="1">
      <c r="A9" s="920"/>
      <c r="B9" s="921"/>
      <c r="C9" s="921"/>
      <c r="D9" s="921"/>
      <c r="E9" s="921"/>
      <c r="F9" s="921"/>
      <c r="G9" s="957"/>
      <c r="H9" s="884"/>
      <c r="I9" s="924">
        <v>0</v>
      </c>
      <c r="J9" s="924">
        <v>0</v>
      </c>
      <c r="K9" s="927">
        <v>0</v>
      </c>
      <c r="L9" s="933" t="s">
        <v>175</v>
      </c>
      <c r="M9" s="933"/>
      <c r="N9" s="933"/>
      <c r="O9" s="933"/>
      <c r="P9" s="933"/>
      <c r="Q9" s="933"/>
      <c r="R9" s="881"/>
      <c r="S9" s="952"/>
      <c r="T9" s="884"/>
      <c r="U9" s="924">
        <v>0</v>
      </c>
      <c r="V9" s="930">
        <v>0</v>
      </c>
      <c r="W9" s="962"/>
      <c r="X9" s="907"/>
      <c r="Y9" s="908"/>
      <c r="Z9" s="908"/>
      <c r="AA9" s="908"/>
      <c r="AB9" s="908"/>
      <c r="AC9" s="909"/>
      <c r="AD9" s="869"/>
      <c r="AE9" s="891"/>
      <c r="AF9" s="892"/>
      <c r="AG9" s="872"/>
    </row>
    <row r="10" spans="1:34" ht="69" customHeight="1" thickBot="1">
      <c r="A10" s="45"/>
      <c r="B10" s="46"/>
      <c r="C10" s="46"/>
      <c r="D10" s="46"/>
      <c r="E10" s="46"/>
      <c r="F10" s="46"/>
      <c r="G10" s="958"/>
      <c r="H10" s="922"/>
      <c r="I10" s="925">
        <v>0</v>
      </c>
      <c r="J10" s="925">
        <v>0</v>
      </c>
      <c r="K10" s="928">
        <v>0</v>
      </c>
      <c r="L10" s="934"/>
      <c r="M10" s="934"/>
      <c r="N10" s="934"/>
      <c r="O10" s="934"/>
      <c r="P10" s="934"/>
      <c r="Q10" s="934"/>
      <c r="R10" s="882"/>
      <c r="S10" s="111" t="s">
        <v>58</v>
      </c>
      <c r="T10" s="117">
        <v>4814.665</v>
      </c>
      <c r="U10" s="114">
        <v>5355</v>
      </c>
      <c r="V10" s="120">
        <v>5655</v>
      </c>
      <c r="W10" s="962"/>
      <c r="X10" s="910"/>
      <c r="Y10" s="911"/>
      <c r="Z10" s="911"/>
      <c r="AA10" s="911"/>
      <c r="AB10" s="911"/>
      <c r="AC10" s="912"/>
      <c r="AD10" s="870"/>
      <c r="AE10" s="893"/>
      <c r="AF10" s="894"/>
      <c r="AG10" s="873"/>
      <c r="AH10" s="116">
        <v>1.093</v>
      </c>
    </row>
    <row r="11" spans="1:34" ht="33.75" customHeight="1">
      <c r="A11" s="47" t="s">
        <v>51</v>
      </c>
      <c r="B11" s="48"/>
      <c r="C11" s="48"/>
      <c r="D11" s="48"/>
      <c r="E11" s="48"/>
      <c r="F11" s="48"/>
      <c r="G11" s="956" t="s">
        <v>52</v>
      </c>
      <c r="H11" s="883">
        <v>85</v>
      </c>
      <c r="I11" s="923">
        <v>85</v>
      </c>
      <c r="J11" s="923">
        <v>85</v>
      </c>
      <c r="K11" s="926">
        <v>85</v>
      </c>
      <c r="L11" s="941" t="s">
        <v>66</v>
      </c>
      <c r="M11" s="941"/>
      <c r="N11" s="941"/>
      <c r="O11" s="941"/>
      <c r="P11" s="941"/>
      <c r="Q11" s="941"/>
      <c r="R11" s="880" t="s">
        <v>73</v>
      </c>
      <c r="S11" s="949" t="s">
        <v>61</v>
      </c>
      <c r="T11" s="959">
        <v>3945</v>
      </c>
      <c r="U11" s="960">
        <v>4380</v>
      </c>
      <c r="V11" s="965">
        <f>U11+600</f>
        <v>4980</v>
      </c>
      <c r="W11" s="963"/>
      <c r="X11" s="885" t="s">
        <v>71</v>
      </c>
      <c r="Y11" s="886"/>
      <c r="Z11" s="886"/>
      <c r="AA11" s="886"/>
      <c r="AB11" s="886"/>
      <c r="AC11" s="886"/>
      <c r="AD11" s="880" t="s">
        <v>75</v>
      </c>
      <c r="AE11" s="895">
        <v>650</v>
      </c>
      <c r="AF11" s="896"/>
      <c r="AG11" s="901">
        <v>160</v>
      </c>
    </row>
    <row r="12" spans="1:34" ht="18.75" customHeight="1">
      <c r="A12" s="920"/>
      <c r="B12" s="921"/>
      <c r="C12" s="921"/>
      <c r="D12" s="921"/>
      <c r="E12" s="921"/>
      <c r="F12" s="921"/>
      <c r="G12" s="957"/>
      <c r="H12" s="884">
        <v>0</v>
      </c>
      <c r="I12" s="924">
        <v>0</v>
      </c>
      <c r="J12" s="924">
        <v>0</v>
      </c>
      <c r="K12" s="927">
        <v>0</v>
      </c>
      <c r="L12" s="933" t="s">
        <v>62</v>
      </c>
      <c r="M12" s="933"/>
      <c r="N12" s="933"/>
      <c r="O12" s="933"/>
      <c r="P12" s="933"/>
      <c r="Q12" s="933"/>
      <c r="R12" s="881"/>
      <c r="S12" s="950"/>
      <c r="T12" s="884"/>
      <c r="U12" s="930"/>
      <c r="V12" s="966"/>
      <c r="W12" s="963"/>
      <c r="X12" s="887"/>
      <c r="Y12" s="888"/>
      <c r="Z12" s="888"/>
      <c r="AA12" s="888"/>
      <c r="AB12" s="888"/>
      <c r="AC12" s="888"/>
      <c r="AD12" s="881"/>
      <c r="AE12" s="897"/>
      <c r="AF12" s="898"/>
      <c r="AG12" s="902"/>
    </row>
    <row r="13" spans="1:34" ht="48" customHeight="1" thickBot="1">
      <c r="A13" s="45"/>
      <c r="B13" s="46"/>
      <c r="C13" s="46"/>
      <c r="D13" s="46"/>
      <c r="E13" s="46"/>
      <c r="F13" s="46"/>
      <c r="G13" s="958"/>
      <c r="H13" s="922">
        <v>0</v>
      </c>
      <c r="I13" s="925">
        <v>0</v>
      </c>
      <c r="J13" s="925">
        <v>0</v>
      </c>
      <c r="K13" s="928">
        <v>0</v>
      </c>
      <c r="L13" s="934"/>
      <c r="M13" s="934"/>
      <c r="N13" s="934"/>
      <c r="O13" s="934"/>
      <c r="P13" s="934"/>
      <c r="Q13" s="934"/>
      <c r="R13" s="882"/>
      <c r="S13" s="119" t="s">
        <v>63</v>
      </c>
      <c r="T13" s="118">
        <v>4310</v>
      </c>
      <c r="U13" s="120">
        <v>4840</v>
      </c>
      <c r="V13" s="121">
        <f>U13+600</f>
        <v>5440</v>
      </c>
      <c r="W13" s="963"/>
      <c r="X13" s="889"/>
      <c r="Y13" s="890"/>
      <c r="Z13" s="890"/>
      <c r="AA13" s="890"/>
      <c r="AB13" s="890"/>
      <c r="AC13" s="890"/>
      <c r="AD13" s="882"/>
      <c r="AE13" s="899"/>
      <c r="AF13" s="900"/>
      <c r="AG13" s="903"/>
    </row>
    <row r="14" spans="1:34" ht="31.5" customHeight="1">
      <c r="A14" s="47" t="s">
        <v>53</v>
      </c>
      <c r="B14" s="48"/>
      <c r="C14" s="48"/>
      <c r="D14" s="48"/>
      <c r="E14" s="48"/>
      <c r="F14" s="48"/>
      <c r="G14" s="957" t="s">
        <v>54</v>
      </c>
      <c r="H14" s="883">
        <v>75</v>
      </c>
      <c r="I14" s="923">
        <v>75</v>
      </c>
      <c r="J14" s="923">
        <v>75</v>
      </c>
      <c r="K14" s="926">
        <v>75</v>
      </c>
      <c r="L14" s="112" t="s">
        <v>65</v>
      </c>
      <c r="M14" s="48"/>
      <c r="N14" s="48"/>
      <c r="O14" s="48"/>
      <c r="P14" s="48"/>
      <c r="Q14" s="48"/>
      <c r="R14" s="880" t="s">
        <v>73</v>
      </c>
      <c r="S14" s="938" t="s">
        <v>63</v>
      </c>
      <c r="T14" s="883">
        <v>5185</v>
      </c>
      <c r="U14" s="929">
        <v>5875</v>
      </c>
      <c r="V14" s="967">
        <f>U14+600</f>
        <v>6475</v>
      </c>
      <c r="W14" s="963"/>
      <c r="X14" s="885" t="s">
        <v>68</v>
      </c>
      <c r="Y14" s="886"/>
      <c r="Z14" s="886"/>
      <c r="AA14" s="886"/>
      <c r="AB14" s="886"/>
      <c r="AC14" s="886"/>
      <c r="AD14" s="880" t="s">
        <v>153</v>
      </c>
      <c r="AE14" s="895">
        <v>1013</v>
      </c>
      <c r="AF14" s="914"/>
      <c r="AG14" s="915"/>
    </row>
    <row r="15" spans="1:34" ht="27" customHeight="1">
      <c r="A15" s="920"/>
      <c r="B15" s="921"/>
      <c r="C15" s="921"/>
      <c r="D15" s="921"/>
      <c r="E15" s="921"/>
      <c r="F15" s="921"/>
      <c r="G15" s="957"/>
      <c r="H15" s="884">
        <v>0</v>
      </c>
      <c r="I15" s="924">
        <v>0</v>
      </c>
      <c r="J15" s="924">
        <v>0</v>
      </c>
      <c r="K15" s="927">
        <v>0</v>
      </c>
      <c r="L15" s="933" t="s">
        <v>177</v>
      </c>
      <c r="M15" s="933"/>
      <c r="N15" s="933"/>
      <c r="O15" s="933"/>
      <c r="P15" s="933"/>
      <c r="Q15" s="933"/>
      <c r="R15" s="881"/>
      <c r="S15" s="939"/>
      <c r="T15" s="884"/>
      <c r="U15" s="930"/>
      <c r="V15" s="968"/>
      <c r="W15" s="963"/>
      <c r="X15" s="887"/>
      <c r="Y15" s="888"/>
      <c r="Z15" s="888"/>
      <c r="AA15" s="888"/>
      <c r="AB15" s="888"/>
      <c r="AC15" s="888"/>
      <c r="AD15" s="881"/>
      <c r="AE15" s="897"/>
      <c r="AF15" s="916"/>
      <c r="AG15" s="917"/>
    </row>
    <row r="16" spans="1:34" ht="45.75" customHeight="1" thickBot="1">
      <c r="A16" s="45"/>
      <c r="B16" s="46"/>
      <c r="C16" s="46"/>
      <c r="D16" s="46"/>
      <c r="E16" s="46"/>
      <c r="F16" s="46"/>
      <c r="G16" s="958"/>
      <c r="H16" s="932">
        <v>0</v>
      </c>
      <c r="I16" s="935">
        <v>0</v>
      </c>
      <c r="J16" s="935">
        <v>0</v>
      </c>
      <c r="K16" s="948">
        <v>0</v>
      </c>
      <c r="L16" s="934"/>
      <c r="M16" s="934"/>
      <c r="N16" s="934"/>
      <c r="O16" s="934"/>
      <c r="P16" s="934"/>
      <c r="Q16" s="934"/>
      <c r="R16" s="882"/>
      <c r="S16" s="940"/>
      <c r="T16" s="932"/>
      <c r="U16" s="931"/>
      <c r="V16" s="969"/>
      <c r="W16" s="964"/>
      <c r="X16" s="889"/>
      <c r="Y16" s="890"/>
      <c r="Z16" s="890"/>
      <c r="AA16" s="890"/>
      <c r="AB16" s="890"/>
      <c r="AC16" s="890"/>
      <c r="AD16" s="882"/>
      <c r="AE16" s="899"/>
      <c r="AF16" s="918"/>
      <c r="AG16" s="919"/>
    </row>
    <row r="17" spans="1:33" ht="10.9" customHeight="1">
      <c r="A17" s="49"/>
      <c r="B17" s="49"/>
      <c r="C17" s="49"/>
      <c r="D17" s="49"/>
      <c r="E17" s="49"/>
      <c r="F17" s="49"/>
      <c r="G17" s="50"/>
      <c r="H17" s="50"/>
      <c r="I17" s="50"/>
      <c r="J17" s="50"/>
      <c r="K17" s="50"/>
      <c r="L17" s="49"/>
      <c r="M17" s="49"/>
      <c r="N17" s="49"/>
      <c r="O17" s="49"/>
      <c r="P17" s="49"/>
      <c r="Q17" s="49"/>
      <c r="R17" s="50"/>
      <c r="S17" s="50"/>
      <c r="T17" s="50"/>
      <c r="U17" s="50"/>
      <c r="V17" s="50"/>
      <c r="W17" s="50"/>
      <c r="X17" s="49"/>
      <c r="Y17" s="49"/>
      <c r="Z17" s="49"/>
      <c r="AA17" s="49"/>
      <c r="AB17" s="49"/>
      <c r="AC17" s="49"/>
      <c r="AD17" s="50"/>
      <c r="AE17" s="50"/>
      <c r="AF17" s="50"/>
      <c r="AG17" s="50"/>
    </row>
    <row r="18" spans="1:33" ht="25.5" customHeight="1">
      <c r="A18" s="937" t="s">
        <v>97</v>
      </c>
      <c r="B18" s="937"/>
      <c r="C18" s="937"/>
      <c r="D18" s="937"/>
      <c r="E18" s="937"/>
      <c r="F18" s="937"/>
      <c r="G18" s="937"/>
      <c r="H18" s="937"/>
      <c r="I18" s="937"/>
      <c r="J18" s="937"/>
      <c r="K18" s="937"/>
      <c r="L18" s="937"/>
      <c r="M18" s="937"/>
      <c r="N18" s="937"/>
      <c r="O18" s="937"/>
      <c r="P18" s="937"/>
      <c r="Q18" s="937"/>
      <c r="R18" s="937"/>
      <c r="S18" s="937"/>
      <c r="T18" s="937"/>
      <c r="U18" s="937"/>
      <c r="V18" s="937"/>
      <c r="W18" s="937"/>
      <c r="X18" s="937"/>
      <c r="Y18" s="937"/>
      <c r="Z18" s="937"/>
      <c r="AA18" s="937"/>
      <c r="AB18" s="937"/>
      <c r="AC18" s="937"/>
      <c r="AD18" s="937"/>
      <c r="AE18" s="937"/>
      <c r="AF18" s="937"/>
      <c r="AG18" s="937"/>
    </row>
    <row r="19" spans="1:33" ht="45" customHeight="1">
      <c r="A19" s="876" t="s">
        <v>94</v>
      </c>
      <c r="B19" s="876"/>
      <c r="C19" s="876"/>
      <c r="D19" s="876"/>
      <c r="E19" s="876"/>
      <c r="F19" s="876"/>
      <c r="G19" s="876"/>
      <c r="H19" s="876"/>
      <c r="I19" s="876"/>
      <c r="J19" s="876"/>
      <c r="K19" s="876" t="s">
        <v>96</v>
      </c>
      <c r="L19" s="876"/>
      <c r="M19" s="876"/>
      <c r="N19" s="876"/>
      <c r="O19" s="876"/>
      <c r="P19" s="876"/>
      <c r="Q19" s="876"/>
      <c r="R19" s="51"/>
      <c r="S19" s="51"/>
      <c r="U19" s="913" t="s">
        <v>78</v>
      </c>
      <c r="V19" s="913"/>
      <c r="W19" s="913"/>
      <c r="X19" s="913"/>
      <c r="Y19" s="913"/>
      <c r="Z19" s="913"/>
      <c r="AA19" s="913"/>
      <c r="AB19" s="913"/>
      <c r="AC19" s="913"/>
      <c r="AD19" s="913"/>
      <c r="AE19" s="913"/>
      <c r="AF19" s="913"/>
      <c r="AG19" s="913"/>
    </row>
    <row r="20" spans="1:33" ht="25.5" customHeight="1">
      <c r="A20" s="52" t="s">
        <v>190</v>
      </c>
      <c r="B20" s="52"/>
      <c r="C20" s="52"/>
      <c r="D20" s="52"/>
      <c r="E20" s="52"/>
      <c r="F20" s="52"/>
      <c r="K20" s="52" t="s">
        <v>79</v>
      </c>
      <c r="L20" s="52"/>
      <c r="M20" s="52"/>
      <c r="N20" s="52"/>
      <c r="O20" s="52"/>
      <c r="P20" s="52"/>
      <c r="Q20" s="52"/>
      <c r="R20" s="52"/>
      <c r="U20" s="52" t="s">
        <v>192</v>
      </c>
      <c r="V20" s="52"/>
      <c r="W20" s="52"/>
      <c r="X20" s="52"/>
      <c r="Y20" s="52"/>
      <c r="Z20" s="52"/>
      <c r="AA20" s="52"/>
      <c r="AB20" s="52"/>
      <c r="AC20" s="52"/>
      <c r="AD20" s="52"/>
      <c r="AE20" s="52"/>
    </row>
    <row r="21" spans="1:33" ht="25.5" customHeight="1">
      <c r="A21" s="53" t="s">
        <v>80</v>
      </c>
      <c r="B21" s="53"/>
      <c r="C21" s="53"/>
      <c r="D21" s="53"/>
      <c r="E21" s="53"/>
      <c r="F21" s="53"/>
      <c r="K21" s="53" t="s">
        <v>81</v>
      </c>
      <c r="L21" s="53"/>
      <c r="M21" s="53"/>
      <c r="N21" s="53"/>
      <c r="O21" s="53"/>
      <c r="P21" s="53"/>
      <c r="Q21" s="53"/>
      <c r="R21" s="53"/>
      <c r="U21" s="53" t="s">
        <v>82</v>
      </c>
      <c r="V21" s="53"/>
      <c r="W21" s="53"/>
      <c r="X21" s="53"/>
      <c r="Y21" s="53"/>
      <c r="Z21" s="53"/>
      <c r="AA21" s="53"/>
      <c r="AB21" s="53"/>
      <c r="AC21" s="53"/>
      <c r="AD21" s="53"/>
      <c r="AE21" s="53"/>
    </row>
    <row r="22" spans="1:33" ht="25.5" customHeight="1">
      <c r="A22" s="53" t="s">
        <v>83</v>
      </c>
      <c r="B22" s="53"/>
      <c r="C22" s="53"/>
      <c r="D22" s="53"/>
      <c r="E22" s="53"/>
      <c r="F22" s="53"/>
      <c r="K22" s="53" t="s">
        <v>84</v>
      </c>
      <c r="L22" s="53"/>
      <c r="M22" s="53"/>
      <c r="N22" s="53"/>
      <c r="O22" s="53"/>
      <c r="P22" s="53"/>
      <c r="Q22" s="53"/>
      <c r="R22" s="53"/>
      <c r="U22" s="53" t="s">
        <v>85</v>
      </c>
      <c r="V22" s="53"/>
      <c r="W22" s="53"/>
      <c r="X22" s="53"/>
      <c r="Y22" s="53"/>
      <c r="Z22" s="53"/>
      <c r="AA22" s="53"/>
      <c r="AB22" s="53"/>
      <c r="AC22" s="53"/>
      <c r="AD22" s="53"/>
      <c r="AE22" s="53"/>
    </row>
    <row r="23" spans="1:33" ht="25.5" customHeight="1">
      <c r="A23" s="936" t="s">
        <v>86</v>
      </c>
      <c r="B23" s="936"/>
      <c r="C23" s="936"/>
      <c r="D23" s="936"/>
      <c r="E23" s="936"/>
      <c r="F23" s="936"/>
      <c r="K23" s="53" t="s">
        <v>87</v>
      </c>
      <c r="L23" s="53"/>
      <c r="M23" s="53"/>
      <c r="N23" s="53"/>
      <c r="O23" s="53"/>
      <c r="P23" s="53"/>
      <c r="Q23" s="53"/>
      <c r="R23" s="53"/>
      <c r="U23" s="53" t="s">
        <v>88</v>
      </c>
      <c r="V23" s="53"/>
      <c r="W23" s="53"/>
      <c r="X23" s="53"/>
      <c r="Y23" s="53"/>
      <c r="Z23" s="53"/>
      <c r="AA23" s="53"/>
      <c r="AB23" s="53"/>
      <c r="AC23" s="53"/>
      <c r="AD23" s="53"/>
      <c r="AE23" s="53"/>
    </row>
    <row r="24" spans="1:33" ht="25.5" customHeight="1">
      <c r="A24" s="936" t="s">
        <v>89</v>
      </c>
      <c r="B24" s="936"/>
      <c r="C24" s="936"/>
      <c r="D24" s="936"/>
      <c r="E24" s="936"/>
      <c r="F24" s="936"/>
      <c r="K24" s="876" t="s">
        <v>194</v>
      </c>
      <c r="L24" s="876"/>
      <c r="M24" s="876"/>
      <c r="N24" s="876"/>
      <c r="O24" s="876"/>
      <c r="P24" s="876"/>
      <c r="Q24" s="876"/>
      <c r="R24" s="876"/>
      <c r="U24" s="876" t="s">
        <v>195</v>
      </c>
      <c r="V24" s="876"/>
      <c r="W24" s="876"/>
      <c r="X24" s="876"/>
      <c r="Y24" s="876"/>
      <c r="Z24" s="876"/>
      <c r="AA24" s="876"/>
      <c r="AB24" s="876"/>
    </row>
    <row r="25" spans="1:33" ht="25.5" customHeight="1">
      <c r="A25" s="876" t="s">
        <v>95</v>
      </c>
      <c r="B25" s="876"/>
      <c r="C25" s="876"/>
      <c r="D25" s="876"/>
      <c r="E25" s="876"/>
      <c r="F25" s="876"/>
      <c r="G25" s="876"/>
      <c r="H25" s="876"/>
      <c r="I25" s="876"/>
      <c r="J25" s="51"/>
      <c r="K25" s="52" t="s">
        <v>90</v>
      </c>
      <c r="L25" s="52"/>
      <c r="M25" s="52"/>
      <c r="N25" s="52"/>
      <c r="O25" s="52"/>
      <c r="P25" s="52"/>
      <c r="Q25" s="52"/>
      <c r="R25" s="52"/>
      <c r="U25" s="52" t="s">
        <v>196</v>
      </c>
      <c r="V25" s="52"/>
      <c r="W25" s="52"/>
      <c r="X25" s="52"/>
      <c r="Y25" s="52"/>
      <c r="Z25" s="52"/>
      <c r="AA25" s="52"/>
      <c r="AB25" s="52"/>
    </row>
    <row r="26" spans="1:33" ht="25.5" customHeight="1">
      <c r="A26" s="52" t="s">
        <v>191</v>
      </c>
      <c r="B26" s="52"/>
      <c r="C26" s="52"/>
      <c r="D26" s="52"/>
      <c r="E26" s="52"/>
      <c r="F26" s="52"/>
      <c r="K26" s="53" t="s">
        <v>82</v>
      </c>
      <c r="L26" s="53"/>
      <c r="M26" s="53"/>
      <c r="N26" s="53"/>
      <c r="O26" s="53"/>
      <c r="P26" s="53"/>
      <c r="Q26" s="53"/>
      <c r="R26" s="53"/>
      <c r="U26" s="53" t="s">
        <v>197</v>
      </c>
      <c r="V26" s="53"/>
      <c r="W26" s="53"/>
      <c r="X26" s="53"/>
      <c r="Y26" s="53"/>
      <c r="Z26" s="53"/>
      <c r="AA26" s="53"/>
      <c r="AB26" s="53"/>
    </row>
    <row r="27" spans="1:33" ht="25.5" customHeight="1">
      <c r="A27" s="53" t="s">
        <v>91</v>
      </c>
      <c r="B27" s="53"/>
      <c r="C27" s="53"/>
      <c r="D27" s="53"/>
      <c r="E27" s="53"/>
      <c r="F27" s="53"/>
      <c r="K27" s="53" t="s">
        <v>93</v>
      </c>
      <c r="L27" s="53"/>
      <c r="M27" s="53"/>
      <c r="N27" s="53"/>
      <c r="O27" s="53"/>
      <c r="P27" s="53"/>
      <c r="Q27" s="53"/>
      <c r="R27" s="53"/>
      <c r="U27" s="53" t="s">
        <v>198</v>
      </c>
      <c r="V27" s="53"/>
      <c r="W27" s="53"/>
      <c r="X27" s="53"/>
      <c r="Y27" s="53"/>
      <c r="Z27" s="53"/>
      <c r="AA27" s="53"/>
      <c r="AB27" s="53"/>
    </row>
    <row r="28" spans="1:33" ht="25.5" customHeight="1">
      <c r="A28" s="53" t="s">
        <v>92</v>
      </c>
      <c r="B28" s="53"/>
      <c r="C28" s="53"/>
      <c r="D28" s="53"/>
      <c r="E28" s="53"/>
      <c r="F28" s="53"/>
      <c r="K28" s="53" t="s">
        <v>87</v>
      </c>
      <c r="L28" s="53"/>
      <c r="M28" s="53"/>
      <c r="N28" s="53"/>
      <c r="O28" s="53"/>
      <c r="P28" s="53"/>
      <c r="Q28" s="53"/>
      <c r="R28" s="53"/>
      <c r="U28" s="53" t="s">
        <v>87</v>
      </c>
      <c r="V28" s="53"/>
      <c r="W28" s="53"/>
      <c r="X28" s="53"/>
      <c r="Y28" s="53"/>
      <c r="Z28" s="53"/>
      <c r="AA28" s="53"/>
      <c r="AB28" s="53"/>
    </row>
    <row r="29" spans="1:33" ht="25.5" customHeight="1">
      <c r="A29" s="936" t="s">
        <v>87</v>
      </c>
      <c r="B29" s="936"/>
      <c r="C29" s="936"/>
      <c r="D29" s="936"/>
      <c r="E29" s="936"/>
      <c r="F29" s="936"/>
    </row>
  </sheetData>
  <mergeCells count="95">
    <mergeCell ref="A5:F5"/>
    <mergeCell ref="A8:F8"/>
    <mergeCell ref="T1:AB1"/>
    <mergeCell ref="H1:Q1"/>
    <mergeCell ref="AD1:AF1"/>
    <mergeCell ref="S2:S4"/>
    <mergeCell ref="L5:Q5"/>
    <mergeCell ref="A2:F4"/>
    <mergeCell ref="G2:G4"/>
    <mergeCell ref="L6:Q7"/>
    <mergeCell ref="H2:K2"/>
    <mergeCell ref="A6:F6"/>
    <mergeCell ref="H3:K3"/>
    <mergeCell ref="H5:H7"/>
    <mergeCell ref="I5:I7"/>
    <mergeCell ref="K5:K7"/>
    <mergeCell ref="J5:J7"/>
    <mergeCell ref="J8:J10"/>
    <mergeCell ref="X2:AC4"/>
    <mergeCell ref="T11:T12"/>
    <mergeCell ref="X5:AC7"/>
    <mergeCell ref="U11:U12"/>
    <mergeCell ref="U8:U9"/>
    <mergeCell ref="V8:V9"/>
    <mergeCell ref="V5:V6"/>
    <mergeCell ref="W5:W16"/>
    <mergeCell ref="V11:V12"/>
    <mergeCell ref="V14:V16"/>
    <mergeCell ref="T3:W3"/>
    <mergeCell ref="U5:U6"/>
    <mergeCell ref="T2:W2"/>
    <mergeCell ref="R2:R4"/>
    <mergeCell ref="G5:G7"/>
    <mergeCell ref="G8:G10"/>
    <mergeCell ref="G11:G13"/>
    <mergeCell ref="G14:G16"/>
    <mergeCell ref="H8:H10"/>
    <mergeCell ref="L2:Q4"/>
    <mergeCell ref="K14:K16"/>
    <mergeCell ref="S11:S12"/>
    <mergeCell ref="R5:R7"/>
    <mergeCell ref="S5:S6"/>
    <mergeCell ref="S8:S9"/>
    <mergeCell ref="R11:R13"/>
    <mergeCell ref="K8:K10"/>
    <mergeCell ref="L8:Q8"/>
    <mergeCell ref="L9:Q10"/>
    <mergeCell ref="R8:R10"/>
    <mergeCell ref="R14:R16"/>
    <mergeCell ref="A29:F29"/>
    <mergeCell ref="A23:F23"/>
    <mergeCell ref="A24:F24"/>
    <mergeCell ref="A25:I25"/>
    <mergeCell ref="L12:Q13"/>
    <mergeCell ref="K24:R24"/>
    <mergeCell ref="A18:AG18"/>
    <mergeCell ref="A19:J19"/>
    <mergeCell ref="S14:S16"/>
    <mergeCell ref="A15:F15"/>
    <mergeCell ref="A12:F12"/>
    <mergeCell ref="AD11:AD13"/>
    <mergeCell ref="K19:Q19"/>
    <mergeCell ref="J11:J13"/>
    <mergeCell ref="L11:Q11"/>
    <mergeCell ref="AD14:AD16"/>
    <mergeCell ref="A9:F9"/>
    <mergeCell ref="H11:H13"/>
    <mergeCell ref="I11:I13"/>
    <mergeCell ref="K11:K13"/>
    <mergeCell ref="U14:U16"/>
    <mergeCell ref="T14:T16"/>
    <mergeCell ref="L15:Q16"/>
    <mergeCell ref="H14:H16"/>
    <mergeCell ref="I14:I16"/>
    <mergeCell ref="J14:J16"/>
    <mergeCell ref="I8:I10"/>
    <mergeCell ref="U24:AB24"/>
    <mergeCell ref="AG5:AG7"/>
    <mergeCell ref="AD5:AD7"/>
    <mergeCell ref="T5:T6"/>
    <mergeCell ref="X11:AC13"/>
    <mergeCell ref="AE8:AF10"/>
    <mergeCell ref="AE11:AF13"/>
    <mergeCell ref="AG11:AG13"/>
    <mergeCell ref="X8:AC10"/>
    <mergeCell ref="T8:T9"/>
    <mergeCell ref="U19:AG19"/>
    <mergeCell ref="AE14:AG16"/>
    <mergeCell ref="X14:AC16"/>
    <mergeCell ref="AE2:AF4"/>
    <mergeCell ref="AG2:AG4"/>
    <mergeCell ref="AE5:AF7"/>
    <mergeCell ref="AD8:AD10"/>
    <mergeCell ref="AG8:AG10"/>
    <mergeCell ref="AD2:AD4"/>
  </mergeCells>
  <pageMargins left="0.19685039370078741" right="0.11811023622047245" top="0.27559055118110237" bottom="0.27559055118110237" header="0" footer="0"/>
  <pageSetup paperSize="9" scale="4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77"/>
  <sheetViews>
    <sheetView tabSelected="1" view="pageBreakPreview" topLeftCell="A25" zoomScale="60" zoomScaleNormal="55" workbookViewId="0">
      <selection activeCell="F37" sqref="F37:F38"/>
    </sheetView>
  </sheetViews>
  <sheetFormatPr defaultRowHeight="20.25"/>
  <cols>
    <col min="1" max="1" width="51" style="318" customWidth="1"/>
    <col min="2" max="2" width="32.5703125" style="318" customWidth="1"/>
    <col min="3" max="3" width="12.5703125" style="378" hidden="1" customWidth="1"/>
    <col min="4" max="4" width="15.28515625" style="378" customWidth="1"/>
    <col min="5" max="5" width="12.42578125" style="378" customWidth="1"/>
    <col min="6" max="6" width="12" style="378" customWidth="1"/>
    <col min="7" max="8" width="11.7109375" style="378" customWidth="1"/>
    <col min="9" max="9" width="12.140625" style="378" customWidth="1"/>
    <col min="10" max="10" width="11.42578125" style="378" customWidth="1"/>
    <col min="11" max="14" width="11.7109375" style="378" customWidth="1"/>
    <col min="15" max="15" width="12.85546875" style="378" customWidth="1"/>
    <col min="16" max="16" width="12.7109375" style="378" customWidth="1"/>
    <col min="17" max="19" width="11.7109375" style="378" customWidth="1"/>
    <col min="20" max="20" width="19" style="378" customWidth="1"/>
    <col min="21" max="21" width="18.5703125" style="378" customWidth="1"/>
    <col min="22" max="22" width="18.5703125" style="330" customWidth="1"/>
    <col min="23" max="23" width="20.5703125" style="378" customWidth="1"/>
    <col min="24" max="24" width="15.7109375" style="378" customWidth="1"/>
  </cols>
  <sheetData>
    <row r="1" spans="1:24" s="328" customFormat="1" ht="27.75" customHeight="1">
      <c r="A1" s="316"/>
      <c r="B1" s="316"/>
      <c r="K1" s="326"/>
      <c r="L1" s="326"/>
      <c r="M1" s="326"/>
      <c r="N1" s="326"/>
      <c r="O1" s="326"/>
      <c r="P1" s="326"/>
      <c r="Q1" s="555"/>
      <c r="R1" s="555"/>
      <c r="S1" s="555"/>
      <c r="T1" s="555"/>
      <c r="V1" s="317"/>
      <c r="W1" s="326"/>
      <c r="X1" s="326"/>
    </row>
    <row r="2" spans="1:24" s="328" customFormat="1" ht="106.5" customHeight="1" thickBot="1">
      <c r="A2" s="327"/>
      <c r="B2" s="327"/>
      <c r="C2" s="327"/>
      <c r="D2" s="327"/>
      <c r="E2" s="326"/>
      <c r="F2" s="326"/>
      <c r="G2" s="326"/>
      <c r="H2" s="326"/>
      <c r="I2" s="555"/>
      <c r="J2" s="555"/>
      <c r="K2" s="326"/>
      <c r="L2" s="326"/>
      <c r="M2" s="326"/>
      <c r="N2" s="326"/>
      <c r="O2" s="326"/>
      <c r="P2" s="326"/>
      <c r="Q2" s="555"/>
      <c r="R2" s="555"/>
      <c r="S2" s="555"/>
      <c r="T2" s="555"/>
      <c r="V2" s="317"/>
      <c r="X2" s="192" t="s">
        <v>350</v>
      </c>
    </row>
    <row r="3" spans="1:24" s="378" customFormat="1" ht="57" customHeight="1" thickBot="1">
      <c r="A3" s="745" t="s">
        <v>338</v>
      </c>
      <c r="B3" s="745" t="s">
        <v>154</v>
      </c>
      <c r="C3" s="748" t="s">
        <v>155</v>
      </c>
      <c r="D3" s="748" t="s">
        <v>156</v>
      </c>
      <c r="E3" s="594" t="s">
        <v>20</v>
      </c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  <c r="X3" s="596"/>
    </row>
    <row r="4" spans="1:24" s="378" customFormat="1" ht="56.25" customHeight="1" thickBot="1">
      <c r="A4" s="746"/>
      <c r="B4" s="746"/>
      <c r="C4" s="749"/>
      <c r="D4" s="749"/>
      <c r="E4" s="754" t="s">
        <v>223</v>
      </c>
      <c r="F4" s="755"/>
      <c r="G4" s="755"/>
      <c r="H4" s="755"/>
      <c r="I4" s="755"/>
      <c r="J4" s="756"/>
      <c r="K4" s="751" t="s">
        <v>0</v>
      </c>
      <c r="L4" s="752"/>
      <c r="M4" s="752"/>
      <c r="N4" s="752"/>
      <c r="O4" s="752"/>
      <c r="P4" s="753"/>
      <c r="Q4" s="751" t="s">
        <v>268</v>
      </c>
      <c r="R4" s="752"/>
      <c r="S4" s="753"/>
      <c r="T4" s="333" t="s">
        <v>203</v>
      </c>
      <c r="U4" s="333" t="s">
        <v>202</v>
      </c>
      <c r="V4" s="336" t="s">
        <v>2</v>
      </c>
      <c r="W4" s="334" t="s">
        <v>199</v>
      </c>
      <c r="X4" s="332" t="s">
        <v>256</v>
      </c>
    </row>
    <row r="5" spans="1:24" s="378" customFormat="1" ht="136.5" customHeight="1" thickBot="1">
      <c r="A5" s="747"/>
      <c r="B5" s="747"/>
      <c r="C5" s="750"/>
      <c r="D5" s="750"/>
      <c r="E5" s="572" t="s">
        <v>9</v>
      </c>
      <c r="F5" s="573" t="s">
        <v>143</v>
      </c>
      <c r="G5" s="574" t="s">
        <v>204</v>
      </c>
      <c r="H5" s="574" t="s">
        <v>205</v>
      </c>
      <c r="I5" s="573" t="s">
        <v>10</v>
      </c>
      <c r="J5" s="575" t="s">
        <v>5</v>
      </c>
      <c r="K5" s="368" t="s">
        <v>9</v>
      </c>
      <c r="L5" s="369" t="s">
        <v>143</v>
      </c>
      <c r="M5" s="370" t="s">
        <v>204</v>
      </c>
      <c r="N5" s="370" t="s">
        <v>205</v>
      </c>
      <c r="O5" s="369" t="s">
        <v>10</v>
      </c>
      <c r="P5" s="371" t="s">
        <v>5</v>
      </c>
      <c r="Q5" s="372" t="s">
        <v>275</v>
      </c>
      <c r="R5" s="373" t="s">
        <v>269</v>
      </c>
      <c r="S5" s="374" t="s">
        <v>270</v>
      </c>
      <c r="T5" s="375"/>
      <c r="U5" s="375"/>
      <c r="V5" s="376"/>
      <c r="W5" s="335"/>
      <c r="X5" s="377"/>
    </row>
    <row r="6" spans="1:24" s="378" customFormat="1" ht="69.75" customHeight="1" thickBot="1">
      <c r="A6" s="448" t="s">
        <v>294</v>
      </c>
      <c r="B6" s="449" t="s">
        <v>248</v>
      </c>
      <c r="C6" s="450">
        <v>48</v>
      </c>
      <c r="D6" s="571">
        <v>100</v>
      </c>
      <c r="E6" s="397">
        <f>'Красноярск 1'!E6+35000/84</f>
        <v>1907.663516666667</v>
      </c>
      <c r="F6" s="398">
        <f>'Красноярск 1'!F6+35000/84</f>
        <v>2032.9899416666669</v>
      </c>
      <c r="G6" s="398">
        <f>'Красноярск 1'!G6+35000/84</f>
        <v>2038.158041666667</v>
      </c>
      <c r="H6" s="398">
        <f>'Красноярск 1'!H6+35000/84</f>
        <v>2124.7237166666669</v>
      </c>
      <c r="I6" s="398">
        <f>'Красноярск 1'!I6+35000/84</f>
        <v>2124.7237166666669</v>
      </c>
      <c r="J6" s="399">
        <f>'Красноярск 1'!J6+35000/84</f>
        <v>2271.3629366666669</v>
      </c>
      <c r="K6" s="554">
        <f>'Красноярск 1'!K6+35000/84</f>
        <v>2163.6642266666668</v>
      </c>
      <c r="L6" s="554">
        <f>'Красноярск 1'!L6+35000/84</f>
        <v>2370.545516666667</v>
      </c>
      <c r="M6" s="554">
        <f>'Красноярск 1'!M6+35000/84</f>
        <v>2342.3344316666667</v>
      </c>
      <c r="N6" s="554">
        <f>'Красноярск 1'!N6+35000/84</f>
        <v>2532.4980416666667</v>
      </c>
      <c r="O6" s="554">
        <f>'Красноярск 1'!O6+35000/84</f>
        <v>2532.4980416666667</v>
      </c>
      <c r="P6" s="455">
        <f>'Красноярск 1'!P6+35000/84</f>
        <v>2635.9386866666664</v>
      </c>
      <c r="Q6" s="537">
        <f>'Красноярск 1'!Q6+35000/84</f>
        <v>2425.9228316666668</v>
      </c>
      <c r="R6" s="540">
        <f>'Красноярск 1'!R6+35000/84</f>
        <v>2850.1339616666669</v>
      </c>
      <c r="S6" s="528">
        <f>'Красноярск 1'!S6+35000/84</f>
        <v>2631.7592666666669</v>
      </c>
      <c r="T6" s="455">
        <f>'Красноярск 1'!T6+35000/84</f>
        <v>2478.1655816666671</v>
      </c>
      <c r="U6" s="544">
        <f>'Красноярск 1'!U6+35000/84</f>
        <v>2806.2500516666669</v>
      </c>
      <c r="V6" s="455">
        <f>'Красноярск 1'!V6+35000/84</f>
        <v>3028.8041666666668</v>
      </c>
      <c r="W6" s="544">
        <f>'Красноярск 1'!W6+35000/84</f>
        <v>3028.8041666666668</v>
      </c>
      <c r="X6" s="458" t="s">
        <v>111</v>
      </c>
    </row>
    <row r="7" spans="1:24" s="378" customFormat="1" ht="22.5" customHeight="1">
      <c r="A7" s="727" t="s">
        <v>291</v>
      </c>
      <c r="B7" s="339" t="s">
        <v>276</v>
      </c>
      <c r="C7" s="270">
        <v>1</v>
      </c>
      <c r="D7" s="717">
        <v>80</v>
      </c>
      <c r="E7" s="982">
        <f>'Красноярск 1'!E7+35000/105.95</f>
        <v>1397.4886186236433</v>
      </c>
      <c r="F7" s="983">
        <f>'Красноярск 1'!F7+35000/105.95</f>
        <v>1562.7835561236436</v>
      </c>
      <c r="G7" s="983">
        <f>'Красноярск 1'!G7+35000/105.95</f>
        <v>1492.6985026236434</v>
      </c>
      <c r="H7" s="983">
        <f>'Красноярск 1'!H7+35000/105.95</f>
        <v>1611.7108576236433</v>
      </c>
      <c r="I7" s="983">
        <f>'Красноярск 1'!I7+35000/105.95</f>
        <v>1611.7108576236433</v>
      </c>
      <c r="J7" s="984">
        <f>'Красноярск 1'!J7+35000/105.95</f>
        <v>1705.5983821236434</v>
      </c>
      <c r="K7" s="619">
        <f>'Красноярск 1'!K7+35000/105.95</f>
        <v>2763.6625321236434</v>
      </c>
      <c r="L7" s="597">
        <f>'Красноярск 1'!L7+35000/105.95</f>
        <v>2763.6625321236434</v>
      </c>
      <c r="M7" s="597">
        <f>'Красноярск 1'!M7+35000/105.95</f>
        <v>2763.6625321236434</v>
      </c>
      <c r="N7" s="597">
        <f>'Красноярск 1'!N7+35000/105.95</f>
        <v>2763.6625321236434</v>
      </c>
      <c r="O7" s="597">
        <f>'Красноярск 1'!O7+35000/105.95</f>
        <v>2763.6625321236434</v>
      </c>
      <c r="P7" s="616">
        <f>'Красноярск 1'!P7+35000/105.95</f>
        <v>2763.6625321236434</v>
      </c>
      <c r="Q7" s="619">
        <f>'Красноярск 1'!Q7+35000/105.95</f>
        <v>3129.262272123643</v>
      </c>
      <c r="R7" s="597">
        <f>'Красноярск 1'!R7+35000/105.95</f>
        <v>3129.262272123643</v>
      </c>
      <c r="S7" s="616">
        <f>'Красноярск 1'!S7+35000/105.95</f>
        <v>3129.262272123643</v>
      </c>
      <c r="T7" s="628">
        <f>'Красноярск 1'!T7+35000/105.95</f>
        <v>2763.6625321236434</v>
      </c>
      <c r="U7" s="631">
        <f>'Красноярск 1'!U7+35000/105.95</f>
        <v>2901.5833921236435</v>
      </c>
      <c r="V7" s="631">
        <f>'Красноярск 1'!V7+35000/105.95</f>
        <v>3579.7445021236435</v>
      </c>
      <c r="W7" s="631">
        <f>'Красноярск 1'!W7+35000/105.95</f>
        <v>3579.7445021236435</v>
      </c>
      <c r="X7" s="667" t="s">
        <v>111</v>
      </c>
    </row>
    <row r="8" spans="1:24" s="378" customFormat="1" ht="22.5" customHeight="1">
      <c r="A8" s="728"/>
      <c r="B8" s="340" t="s">
        <v>277</v>
      </c>
      <c r="C8" s="271">
        <v>1</v>
      </c>
      <c r="D8" s="718"/>
      <c r="E8" s="620">
        <f>'Красноярск 1'!E8+35000/84</f>
        <v>416.66666666666669</v>
      </c>
      <c r="F8" s="598">
        <f>'Красноярск 1'!F8+35000/84</f>
        <v>416.66666666666669</v>
      </c>
      <c r="G8" s="598">
        <f>'Красноярск 1'!G8+35000/84</f>
        <v>416.66666666666669</v>
      </c>
      <c r="H8" s="598">
        <f>'Красноярск 1'!H8+35000/84</f>
        <v>416.66666666666669</v>
      </c>
      <c r="I8" s="598">
        <f>'Красноярск 1'!I8+35000/84</f>
        <v>416.66666666666669</v>
      </c>
      <c r="J8" s="617">
        <f>'Красноярск 1'!J8+35000/84</f>
        <v>416.66666666666669</v>
      </c>
      <c r="K8" s="620">
        <f>'Красноярск 1'!K8+35000/84</f>
        <v>416.66666666666669</v>
      </c>
      <c r="L8" s="598">
        <f>'Красноярск 1'!L8+35000/84</f>
        <v>416.66666666666669</v>
      </c>
      <c r="M8" s="598">
        <f>'Красноярск 1'!M8+35000/84</f>
        <v>416.66666666666669</v>
      </c>
      <c r="N8" s="598">
        <f>'Красноярск 1'!N8+35000/84</f>
        <v>416.66666666666669</v>
      </c>
      <c r="O8" s="598">
        <f>'Красноярск 1'!O8+35000/84</f>
        <v>416.66666666666669</v>
      </c>
      <c r="P8" s="617">
        <f>'Красноярск 1'!P8+35000/84</f>
        <v>416.66666666666669</v>
      </c>
      <c r="Q8" s="620">
        <f>'Красноярск 1'!Q8+35000/84</f>
        <v>416.66666666666669</v>
      </c>
      <c r="R8" s="598">
        <f>'Красноярск 1'!R8+35000/84</f>
        <v>416.66666666666669</v>
      </c>
      <c r="S8" s="617">
        <f>'Красноярск 1'!S8+35000/84</f>
        <v>416.66666666666669</v>
      </c>
      <c r="T8" s="629">
        <f>'Красноярск 1'!T8+35000/84</f>
        <v>416.66666666666669</v>
      </c>
      <c r="U8" s="632">
        <f>'Красноярск 1'!U8+35000/84</f>
        <v>416.66666666666669</v>
      </c>
      <c r="V8" s="632">
        <f>'Красноярск 1'!V8+35000/84</f>
        <v>416.66666666666669</v>
      </c>
      <c r="W8" s="632">
        <f>'Красноярск 1'!W8+35000/84</f>
        <v>416.66666666666669</v>
      </c>
      <c r="X8" s="668"/>
    </row>
    <row r="9" spans="1:24" s="378" customFormat="1" ht="22.5" customHeight="1">
      <c r="A9" s="728"/>
      <c r="B9" s="340" t="s">
        <v>278</v>
      </c>
      <c r="C9" s="271">
        <v>1</v>
      </c>
      <c r="D9" s="718"/>
      <c r="E9" s="620">
        <f>'Красноярск 1'!E9+35000/84</f>
        <v>416.66666666666669</v>
      </c>
      <c r="F9" s="598">
        <f>'Красноярск 1'!F9+35000/84</f>
        <v>416.66666666666669</v>
      </c>
      <c r="G9" s="598">
        <f>'Красноярск 1'!G9+35000/84</f>
        <v>416.66666666666669</v>
      </c>
      <c r="H9" s="598">
        <f>'Красноярск 1'!H9+35000/84</f>
        <v>416.66666666666669</v>
      </c>
      <c r="I9" s="598">
        <f>'Красноярск 1'!I9+35000/84</f>
        <v>416.66666666666669</v>
      </c>
      <c r="J9" s="617">
        <f>'Красноярск 1'!J9+35000/84</f>
        <v>416.66666666666669</v>
      </c>
      <c r="K9" s="620">
        <f>'Красноярск 1'!K9+35000/84</f>
        <v>416.66666666666669</v>
      </c>
      <c r="L9" s="598">
        <f>'Красноярск 1'!L9+35000/84</f>
        <v>416.66666666666669</v>
      </c>
      <c r="M9" s="598">
        <f>'Красноярск 1'!M9+35000/84</f>
        <v>416.66666666666669</v>
      </c>
      <c r="N9" s="598">
        <f>'Красноярск 1'!N9+35000/84</f>
        <v>416.66666666666669</v>
      </c>
      <c r="O9" s="598">
        <f>'Красноярск 1'!O9+35000/84</f>
        <v>416.66666666666669</v>
      </c>
      <c r="P9" s="617">
        <f>'Красноярск 1'!P9+35000/84</f>
        <v>416.66666666666669</v>
      </c>
      <c r="Q9" s="620">
        <f>'Красноярск 1'!Q9+35000/84</f>
        <v>416.66666666666669</v>
      </c>
      <c r="R9" s="598">
        <f>'Красноярск 1'!R9+35000/84</f>
        <v>416.66666666666669</v>
      </c>
      <c r="S9" s="617">
        <f>'Красноярск 1'!S9+35000/84</f>
        <v>416.66666666666669</v>
      </c>
      <c r="T9" s="629">
        <f>'Красноярск 1'!T9+35000/84</f>
        <v>416.66666666666669</v>
      </c>
      <c r="U9" s="632">
        <f>'Красноярск 1'!U9+35000/84</f>
        <v>416.66666666666669</v>
      </c>
      <c r="V9" s="632">
        <f>'Красноярск 1'!V9+35000/84</f>
        <v>416.66666666666669</v>
      </c>
      <c r="W9" s="632">
        <f>'Красноярск 1'!W9+35000/84</f>
        <v>416.66666666666669</v>
      </c>
      <c r="X9" s="668"/>
    </row>
    <row r="10" spans="1:24" s="378" customFormat="1" ht="22.5" customHeight="1">
      <c r="A10" s="728"/>
      <c r="B10" s="340" t="s">
        <v>282</v>
      </c>
      <c r="C10" s="271">
        <v>1</v>
      </c>
      <c r="D10" s="718"/>
      <c r="E10" s="620">
        <f>'Красноярск 1'!E10+35000/84</f>
        <v>416.66666666666669</v>
      </c>
      <c r="F10" s="598">
        <f>'Красноярск 1'!F10+35000/84</f>
        <v>416.66666666666669</v>
      </c>
      <c r="G10" s="598">
        <f>'Красноярск 1'!G10+35000/84</f>
        <v>416.66666666666669</v>
      </c>
      <c r="H10" s="598">
        <f>'Красноярск 1'!H10+35000/84</f>
        <v>416.66666666666669</v>
      </c>
      <c r="I10" s="598">
        <f>'Красноярск 1'!I10+35000/84</f>
        <v>416.66666666666669</v>
      </c>
      <c r="J10" s="617">
        <f>'Красноярск 1'!J10+35000/84</f>
        <v>416.66666666666669</v>
      </c>
      <c r="K10" s="620">
        <f>'Красноярск 1'!K10+35000/84</f>
        <v>416.66666666666669</v>
      </c>
      <c r="L10" s="598">
        <f>'Красноярск 1'!L10+35000/84</f>
        <v>416.66666666666669</v>
      </c>
      <c r="M10" s="598">
        <f>'Красноярск 1'!M10+35000/84</f>
        <v>416.66666666666669</v>
      </c>
      <c r="N10" s="598">
        <f>'Красноярск 1'!N10+35000/84</f>
        <v>416.66666666666669</v>
      </c>
      <c r="O10" s="598">
        <f>'Красноярск 1'!O10+35000/84</f>
        <v>416.66666666666669</v>
      </c>
      <c r="P10" s="617">
        <f>'Красноярск 1'!P10+35000/84</f>
        <v>416.66666666666669</v>
      </c>
      <c r="Q10" s="620">
        <f>'Красноярск 1'!Q10+35000/84</f>
        <v>416.66666666666669</v>
      </c>
      <c r="R10" s="598">
        <f>'Красноярск 1'!R10+35000/84</f>
        <v>416.66666666666669</v>
      </c>
      <c r="S10" s="617">
        <f>'Красноярск 1'!S10+35000/84</f>
        <v>416.66666666666669</v>
      </c>
      <c r="T10" s="629">
        <f>'Красноярск 1'!T10+35000/84</f>
        <v>416.66666666666669</v>
      </c>
      <c r="U10" s="632">
        <f>'Красноярск 1'!U10+35000/84</f>
        <v>416.66666666666669</v>
      </c>
      <c r="V10" s="632">
        <f>'Красноярск 1'!V10+35000/84</f>
        <v>416.66666666666669</v>
      </c>
      <c r="W10" s="632">
        <f>'Красноярск 1'!W10+35000/84</f>
        <v>416.66666666666669</v>
      </c>
      <c r="X10" s="668"/>
    </row>
    <row r="11" spans="1:24" s="378" customFormat="1" ht="22.5" customHeight="1">
      <c r="A11" s="728"/>
      <c r="B11" s="340" t="s">
        <v>279</v>
      </c>
      <c r="C11" s="271">
        <v>1</v>
      </c>
      <c r="D11" s="718"/>
      <c r="E11" s="620">
        <f>'Красноярск 1'!E11+35000/84</f>
        <v>416.66666666666669</v>
      </c>
      <c r="F11" s="598">
        <f>'Красноярск 1'!F11+35000/84</f>
        <v>416.66666666666669</v>
      </c>
      <c r="G11" s="598">
        <f>'Красноярск 1'!G11+35000/84</f>
        <v>416.66666666666669</v>
      </c>
      <c r="H11" s="598">
        <f>'Красноярск 1'!H11+35000/84</f>
        <v>416.66666666666669</v>
      </c>
      <c r="I11" s="598">
        <f>'Красноярск 1'!I11+35000/84</f>
        <v>416.66666666666669</v>
      </c>
      <c r="J11" s="617">
        <f>'Красноярск 1'!J11+35000/84</f>
        <v>416.66666666666669</v>
      </c>
      <c r="K11" s="620">
        <f>'Красноярск 1'!K11+35000/84</f>
        <v>416.66666666666669</v>
      </c>
      <c r="L11" s="598">
        <f>'Красноярск 1'!L11+35000/84</f>
        <v>416.66666666666669</v>
      </c>
      <c r="M11" s="598">
        <f>'Красноярск 1'!M11+35000/84</f>
        <v>416.66666666666669</v>
      </c>
      <c r="N11" s="598">
        <f>'Красноярск 1'!N11+35000/84</f>
        <v>416.66666666666669</v>
      </c>
      <c r="O11" s="598">
        <f>'Красноярск 1'!O11+35000/84</f>
        <v>416.66666666666669</v>
      </c>
      <c r="P11" s="617">
        <f>'Красноярск 1'!P11+35000/84</f>
        <v>416.66666666666669</v>
      </c>
      <c r="Q11" s="620">
        <f>'Красноярск 1'!Q11+35000/84</f>
        <v>416.66666666666669</v>
      </c>
      <c r="R11" s="598">
        <f>'Красноярск 1'!R11+35000/84</f>
        <v>416.66666666666669</v>
      </c>
      <c r="S11" s="617">
        <f>'Красноярск 1'!S11+35000/84</f>
        <v>416.66666666666669</v>
      </c>
      <c r="T11" s="629">
        <f>'Красноярск 1'!T11+35000/84</f>
        <v>416.66666666666669</v>
      </c>
      <c r="U11" s="632">
        <f>'Красноярск 1'!U11+35000/84</f>
        <v>416.66666666666669</v>
      </c>
      <c r="V11" s="632">
        <f>'Красноярск 1'!V11+35000/84</f>
        <v>416.66666666666669</v>
      </c>
      <c r="W11" s="632">
        <f>'Красноярск 1'!W11+35000/84</f>
        <v>416.66666666666669</v>
      </c>
      <c r="X11" s="668"/>
    </row>
    <row r="12" spans="1:24" s="378" customFormat="1" ht="22.5" customHeight="1" thickBot="1">
      <c r="A12" s="729"/>
      <c r="B12" s="338" t="s">
        <v>280</v>
      </c>
      <c r="C12" s="272">
        <v>1</v>
      </c>
      <c r="D12" s="719"/>
      <c r="E12" s="621">
        <f>'Красноярск 1'!E12+35000/84</f>
        <v>416.66666666666669</v>
      </c>
      <c r="F12" s="615">
        <f>'Красноярск 1'!F12+35000/84</f>
        <v>416.66666666666669</v>
      </c>
      <c r="G12" s="615">
        <f>'Красноярск 1'!G12+35000/84</f>
        <v>416.66666666666669</v>
      </c>
      <c r="H12" s="615">
        <f>'Красноярск 1'!H12+35000/84</f>
        <v>416.66666666666669</v>
      </c>
      <c r="I12" s="615">
        <f>'Красноярск 1'!I12+35000/84</f>
        <v>416.66666666666669</v>
      </c>
      <c r="J12" s="618">
        <f>'Красноярск 1'!J12+35000/84</f>
        <v>416.66666666666669</v>
      </c>
      <c r="K12" s="621">
        <f>'Красноярск 1'!K12+35000/84</f>
        <v>416.66666666666669</v>
      </c>
      <c r="L12" s="615">
        <f>'Красноярск 1'!L12+35000/84</f>
        <v>416.66666666666669</v>
      </c>
      <c r="M12" s="615">
        <f>'Красноярск 1'!M12+35000/84</f>
        <v>416.66666666666669</v>
      </c>
      <c r="N12" s="615">
        <f>'Красноярск 1'!N12+35000/84</f>
        <v>416.66666666666669</v>
      </c>
      <c r="O12" s="615">
        <f>'Красноярск 1'!O12+35000/84</f>
        <v>416.66666666666669</v>
      </c>
      <c r="P12" s="618">
        <f>'Красноярск 1'!P12+35000/84</f>
        <v>416.66666666666669</v>
      </c>
      <c r="Q12" s="621">
        <f>'Красноярск 1'!Q12+35000/84</f>
        <v>416.66666666666669</v>
      </c>
      <c r="R12" s="615">
        <f>'Красноярск 1'!R12+35000/84</f>
        <v>416.66666666666669</v>
      </c>
      <c r="S12" s="618">
        <f>'Красноярск 1'!S12+35000/84</f>
        <v>416.66666666666669</v>
      </c>
      <c r="T12" s="630">
        <f>'Красноярск 1'!T12+35000/84</f>
        <v>416.66666666666669</v>
      </c>
      <c r="U12" s="633">
        <f>'Красноярск 1'!U12+35000/84</f>
        <v>416.66666666666669</v>
      </c>
      <c r="V12" s="633">
        <f>'Красноярск 1'!V12+35000/84</f>
        <v>416.66666666666669</v>
      </c>
      <c r="W12" s="633">
        <f>'Красноярск 1'!W12+35000/84</f>
        <v>416.66666666666669</v>
      </c>
      <c r="X12" s="669"/>
    </row>
    <row r="13" spans="1:24" s="378" customFormat="1" ht="25.5" customHeight="1">
      <c r="A13" s="732" t="s">
        <v>346</v>
      </c>
      <c r="B13" s="459" t="s">
        <v>150</v>
      </c>
      <c r="C13" s="534">
        <v>12</v>
      </c>
      <c r="D13" s="703">
        <v>80</v>
      </c>
      <c r="E13" s="606">
        <f>'Красноярск 1'!E13:E15+35000/109</f>
        <v>1290.2509174311926</v>
      </c>
      <c r="F13" s="600">
        <f>'Красноярск 1'!F13:F15+35000/109</f>
        <v>1441.500057431193</v>
      </c>
      <c r="G13" s="600">
        <f>'Красноярск 1'!G13:G15+35000/109</f>
        <v>1378.4509174311929</v>
      </c>
      <c r="H13" s="600">
        <f>'Красноярск 1'!H13:H15+35000/109</f>
        <v>1486.6009174311926</v>
      </c>
      <c r="I13" s="600">
        <f>'Красноярск 1'!I13:I15+35000/109</f>
        <v>1485.9794224311927</v>
      </c>
      <c r="J13" s="603">
        <f>'Красноярск 1'!J13:J15+35000/109</f>
        <v>1571.3317174311928</v>
      </c>
      <c r="K13" s="606">
        <f>'Красноярск 1'!K13:K15+35000/109</f>
        <v>2534.1038074311932</v>
      </c>
      <c r="L13" s="600">
        <f>'Красноярск 1'!L13:L15+35000/109</f>
        <v>2534.1038074311932</v>
      </c>
      <c r="M13" s="600">
        <f>'Красноярск 1'!M13:M15+35000/109</f>
        <v>2534.1038074311932</v>
      </c>
      <c r="N13" s="600">
        <f>'Красноярск 1'!N13:N15+35000/109</f>
        <v>2534.1038074311932</v>
      </c>
      <c r="O13" s="600">
        <f>'Красноярск 1'!O13:O15+35000/109</f>
        <v>2534.1038074311932</v>
      </c>
      <c r="P13" s="603">
        <f>'Красноярск 1'!P13:P15+35000/109</f>
        <v>2534.1038074311932</v>
      </c>
      <c r="Q13" s="606">
        <f>'Красноярск 1'!Q13:Q15+35000/109</f>
        <v>2865.3228424311924</v>
      </c>
      <c r="R13" s="600">
        <f>'Красноярск 1'!R13:R15+35000/109</f>
        <v>2865.3228424311924</v>
      </c>
      <c r="S13" s="603">
        <f>'Красноярск 1'!S13:S15+35000/109</f>
        <v>2865.3228424311924</v>
      </c>
      <c r="T13" s="609">
        <f>'Красноярск 1'!T13:T15+35000/109</f>
        <v>2534.1038074311932</v>
      </c>
      <c r="U13" s="612">
        <f>'Красноярск 1'!U13:U15+35000/109</f>
        <v>2658.4415524311926</v>
      </c>
      <c r="V13" s="612">
        <f>'Красноярск 1'!V13:V15+35000/109</f>
        <v>3274.9060024311925</v>
      </c>
      <c r="W13" s="612">
        <f>'Красноярск 1'!W13:W15+35000/109</f>
        <v>3274.9060024311925</v>
      </c>
      <c r="X13" s="634" t="s">
        <v>111</v>
      </c>
    </row>
    <row r="14" spans="1:24" s="378" customFormat="1" ht="25.5" customHeight="1">
      <c r="A14" s="733"/>
      <c r="B14" s="461" t="s">
        <v>151</v>
      </c>
      <c r="C14" s="535">
        <v>12</v>
      </c>
      <c r="D14" s="704"/>
      <c r="E14" s="607"/>
      <c r="F14" s="601"/>
      <c r="G14" s="601"/>
      <c r="H14" s="601"/>
      <c r="I14" s="601"/>
      <c r="J14" s="604"/>
      <c r="K14" s="607"/>
      <c r="L14" s="601"/>
      <c r="M14" s="601"/>
      <c r="N14" s="601"/>
      <c r="O14" s="601"/>
      <c r="P14" s="604"/>
      <c r="Q14" s="607"/>
      <c r="R14" s="601"/>
      <c r="S14" s="604"/>
      <c r="T14" s="610"/>
      <c r="U14" s="613"/>
      <c r="V14" s="613"/>
      <c r="W14" s="613"/>
      <c r="X14" s="635"/>
    </row>
    <row r="15" spans="1:24" s="378" customFormat="1" ht="25.5" customHeight="1" thickBot="1">
      <c r="A15" s="734"/>
      <c r="B15" s="463" t="s">
        <v>152</v>
      </c>
      <c r="C15" s="569">
        <v>18</v>
      </c>
      <c r="D15" s="705"/>
      <c r="E15" s="608"/>
      <c r="F15" s="602"/>
      <c r="G15" s="602"/>
      <c r="H15" s="602"/>
      <c r="I15" s="602"/>
      <c r="J15" s="605"/>
      <c r="K15" s="608"/>
      <c r="L15" s="602"/>
      <c r="M15" s="602"/>
      <c r="N15" s="602"/>
      <c r="O15" s="602"/>
      <c r="P15" s="605"/>
      <c r="Q15" s="608"/>
      <c r="R15" s="602"/>
      <c r="S15" s="605"/>
      <c r="T15" s="611"/>
      <c r="U15" s="614"/>
      <c r="V15" s="614"/>
      <c r="W15" s="614"/>
      <c r="X15" s="636"/>
    </row>
    <row r="16" spans="1:24" s="378" customFormat="1" ht="27" customHeight="1">
      <c r="A16" s="730" t="s">
        <v>347</v>
      </c>
      <c r="B16" s="445" t="s">
        <v>150</v>
      </c>
      <c r="C16" s="348">
        <v>12</v>
      </c>
      <c r="D16" s="707">
        <v>60</v>
      </c>
      <c r="E16" s="640">
        <f>'Красноярск 1'!E16:E18+35000/141.7</f>
        <v>1046.0507057163022</v>
      </c>
      <c r="F16" s="625">
        <f>'Красноярск 1'!F16:F18+35000/141.7</f>
        <v>1214.0507057163022</v>
      </c>
      <c r="G16" s="625">
        <f>'Красноярск 1'!G16:G18+35000/141.7</f>
        <v>1168.9448057163022</v>
      </c>
      <c r="H16" s="625">
        <f>'Красноярск 1'!H16:H18+35000/141.7</f>
        <v>1344.435505716302</v>
      </c>
      <c r="I16" s="625">
        <f>'Красноярск 1'!I16:I18+35000/141.7</f>
        <v>1344.435505716302</v>
      </c>
      <c r="J16" s="622">
        <f>'Красноярск 1'!J16:J18+35000/141.7</f>
        <v>1374.0959057163022</v>
      </c>
      <c r="K16" s="640">
        <f>'Красноярск 1'!K16:K18+35000/141.7</f>
        <v>1729.6499507163021</v>
      </c>
      <c r="L16" s="625">
        <f>'Красноярск 1'!L16:L18+35000/141.7</f>
        <v>1729.6499507163021</v>
      </c>
      <c r="M16" s="625">
        <f>'Красноярск 1'!M16:M18+35000/141.7</f>
        <v>1729.6499507163021</v>
      </c>
      <c r="N16" s="625">
        <f>'Красноярск 1'!N16:N18+35000/141.7</f>
        <v>1729.6499507163021</v>
      </c>
      <c r="O16" s="625">
        <f>'Красноярск 1'!O16:O18+35000/141.7</f>
        <v>1729.6499507163021</v>
      </c>
      <c r="P16" s="622">
        <f>'Красноярск 1'!P16:P18+35000/141.7</f>
        <v>1729.6499507163021</v>
      </c>
      <c r="Q16" s="640">
        <f>'Красноярск 1'!Q16:Q18+35000/141.7</f>
        <v>1952.2040657163022</v>
      </c>
      <c r="R16" s="625">
        <f>'Красноярск 1'!R16:R18+35000/141.7</f>
        <v>1952.2040657163022</v>
      </c>
      <c r="S16" s="622">
        <f>'Красноярск 1'!S16:S18+35000/141.7</f>
        <v>1952.2040657163022</v>
      </c>
      <c r="T16" s="644">
        <f>'Красноярск 1'!T16:T18+35000/141.7</f>
        <v>1729.6499507163021</v>
      </c>
      <c r="U16" s="638">
        <f>'Красноярск 1'!U16:U18+35000/141.7</f>
        <v>1859.2119707163022</v>
      </c>
      <c r="V16" s="638">
        <f>'Красноярск 1'!V16:V18+35000/141.7</f>
        <v>1993.9982657163021</v>
      </c>
      <c r="W16" s="638">
        <f>'Красноярск 1'!W16:W18+35000/141.7</f>
        <v>1993.9982657163021</v>
      </c>
      <c r="X16" s="671" t="s">
        <v>111</v>
      </c>
    </row>
    <row r="17" spans="1:24" s="378" customFormat="1" ht="27" customHeight="1">
      <c r="A17" s="730"/>
      <c r="B17" s="445" t="s">
        <v>151</v>
      </c>
      <c r="C17" s="348">
        <v>12</v>
      </c>
      <c r="D17" s="707"/>
      <c r="E17" s="641"/>
      <c r="F17" s="626"/>
      <c r="G17" s="626"/>
      <c r="H17" s="626"/>
      <c r="I17" s="626"/>
      <c r="J17" s="623"/>
      <c r="K17" s="641"/>
      <c r="L17" s="626"/>
      <c r="M17" s="626"/>
      <c r="N17" s="626"/>
      <c r="O17" s="626"/>
      <c r="P17" s="623"/>
      <c r="Q17" s="641"/>
      <c r="R17" s="626"/>
      <c r="S17" s="623"/>
      <c r="T17" s="644"/>
      <c r="U17" s="638"/>
      <c r="V17" s="638"/>
      <c r="W17" s="638"/>
      <c r="X17" s="671"/>
    </row>
    <row r="18" spans="1:24" s="378" customFormat="1" ht="30.75" customHeight="1" thickBot="1">
      <c r="A18" s="731"/>
      <c r="B18" s="445" t="s">
        <v>152</v>
      </c>
      <c r="C18" s="531">
        <v>18</v>
      </c>
      <c r="D18" s="708"/>
      <c r="E18" s="642"/>
      <c r="F18" s="627"/>
      <c r="G18" s="627"/>
      <c r="H18" s="627"/>
      <c r="I18" s="627"/>
      <c r="J18" s="624"/>
      <c r="K18" s="642"/>
      <c r="L18" s="627"/>
      <c r="M18" s="627"/>
      <c r="N18" s="627"/>
      <c r="O18" s="627"/>
      <c r="P18" s="624"/>
      <c r="Q18" s="642"/>
      <c r="R18" s="627"/>
      <c r="S18" s="624"/>
      <c r="T18" s="645"/>
      <c r="U18" s="639"/>
      <c r="V18" s="639"/>
      <c r="W18" s="639"/>
      <c r="X18" s="672" t="s">
        <v>111</v>
      </c>
    </row>
    <row r="19" spans="1:24" s="378" customFormat="1" ht="27" customHeight="1">
      <c r="A19" s="732" t="s">
        <v>348</v>
      </c>
      <c r="B19" s="459" t="s">
        <v>150</v>
      </c>
      <c r="C19" s="534">
        <v>12</v>
      </c>
      <c r="D19" s="760">
        <v>40</v>
      </c>
      <c r="E19" s="606">
        <f>'Красноярск 1'!E19:E21+35000/209.28</f>
        <v>908.75006116207965</v>
      </c>
      <c r="F19" s="600">
        <v>785.38</v>
      </c>
      <c r="G19" s="600">
        <v>772.54000000000008</v>
      </c>
      <c r="H19" s="600">
        <v>885.96</v>
      </c>
      <c r="I19" s="600">
        <v>885.96</v>
      </c>
      <c r="J19" s="603">
        <v>964.07</v>
      </c>
      <c r="K19" s="606">
        <v>1115</v>
      </c>
      <c r="L19" s="600">
        <v>1115</v>
      </c>
      <c r="M19" s="600">
        <v>1115</v>
      </c>
      <c r="N19" s="600">
        <v>1115</v>
      </c>
      <c r="O19" s="600">
        <v>1115</v>
      </c>
      <c r="P19" s="603">
        <v>1115</v>
      </c>
      <c r="Q19" s="606">
        <v>1282</v>
      </c>
      <c r="R19" s="600">
        <v>1282</v>
      </c>
      <c r="S19" s="603">
        <v>1282</v>
      </c>
      <c r="T19" s="652">
        <v>1115</v>
      </c>
      <c r="U19" s="652">
        <v>1238.8995000000002</v>
      </c>
      <c r="V19" s="652">
        <v>1368.03</v>
      </c>
      <c r="W19" s="652">
        <v>1368.2625</v>
      </c>
      <c r="X19" s="652" t="s">
        <v>111</v>
      </c>
    </row>
    <row r="20" spans="1:24" s="378" customFormat="1" ht="27" customHeight="1">
      <c r="A20" s="733"/>
      <c r="B20" s="461" t="s">
        <v>151</v>
      </c>
      <c r="C20" s="535">
        <v>12</v>
      </c>
      <c r="D20" s="761"/>
      <c r="E20" s="607"/>
      <c r="F20" s="601"/>
      <c r="G20" s="601"/>
      <c r="H20" s="601"/>
      <c r="I20" s="601"/>
      <c r="J20" s="604"/>
      <c r="K20" s="607"/>
      <c r="L20" s="601"/>
      <c r="M20" s="601"/>
      <c r="N20" s="601"/>
      <c r="O20" s="601"/>
      <c r="P20" s="604"/>
      <c r="Q20" s="607"/>
      <c r="R20" s="601"/>
      <c r="S20" s="604"/>
      <c r="T20" s="653"/>
      <c r="U20" s="653"/>
      <c r="V20" s="653"/>
      <c r="W20" s="653"/>
      <c r="X20" s="653"/>
    </row>
    <row r="21" spans="1:24" s="378" customFormat="1" ht="30.75" customHeight="1" thickBot="1">
      <c r="A21" s="734"/>
      <c r="B21" s="461" t="s">
        <v>152</v>
      </c>
      <c r="C21" s="410">
        <v>18</v>
      </c>
      <c r="D21" s="762"/>
      <c r="E21" s="608"/>
      <c r="F21" s="602"/>
      <c r="G21" s="602"/>
      <c r="H21" s="602"/>
      <c r="I21" s="602"/>
      <c r="J21" s="605"/>
      <c r="K21" s="608"/>
      <c r="L21" s="602"/>
      <c r="M21" s="602"/>
      <c r="N21" s="602"/>
      <c r="O21" s="602"/>
      <c r="P21" s="605"/>
      <c r="Q21" s="608"/>
      <c r="R21" s="602"/>
      <c r="S21" s="605"/>
      <c r="T21" s="654"/>
      <c r="U21" s="654"/>
      <c r="V21" s="654"/>
      <c r="W21" s="654"/>
      <c r="X21" s="654"/>
    </row>
    <row r="22" spans="1:24" s="378" customFormat="1" ht="20.25" customHeight="1">
      <c r="A22" s="735" t="s">
        <v>339</v>
      </c>
      <c r="B22" s="444" t="s">
        <v>158</v>
      </c>
      <c r="C22" s="347">
        <v>20</v>
      </c>
      <c r="D22" s="706">
        <v>60</v>
      </c>
      <c r="E22" s="619">
        <f>'Красноярск 1'!E22:E26+35000/146.64</f>
        <v>1037.7297599563558</v>
      </c>
      <c r="F22" s="597">
        <f>'Красноярск 1'!F22:F26+35000/146.64</f>
        <v>1205.7297599563558</v>
      </c>
      <c r="G22" s="597">
        <f>'Красноярск 1'!G22:G26+35000/146.64</f>
        <v>1160.6238599563558</v>
      </c>
      <c r="H22" s="597">
        <f>'Красноярск 1'!H22:H26+35000/146.64</f>
        <v>1336.1145599563556</v>
      </c>
      <c r="I22" s="597">
        <f>'Красноярск 1'!I22:I26+35000/146.64</f>
        <v>1336.1145599563556</v>
      </c>
      <c r="J22" s="616">
        <f>'Красноярск 1'!J22:J26+35000/146.64</f>
        <v>1365.7749599563558</v>
      </c>
      <c r="K22" s="619">
        <f>'Красноярск 1'!K22:K26+35000/146.64</f>
        <v>1721.3290049563557</v>
      </c>
      <c r="L22" s="597">
        <f>'Красноярск 1'!L22:L26+35000/146.64</f>
        <v>1721.3290049563557</v>
      </c>
      <c r="M22" s="597">
        <f>'Красноярск 1'!M22:M26+35000/146.64</f>
        <v>1721.3290049563557</v>
      </c>
      <c r="N22" s="597">
        <f>'Красноярск 1'!N22:N26+35000/146.64</f>
        <v>1721.3290049563557</v>
      </c>
      <c r="O22" s="597">
        <f>'Красноярск 1'!O22:O26+35000/146.64</f>
        <v>1721.3290049563557</v>
      </c>
      <c r="P22" s="616">
        <f>'Красноярск 1'!P22:P26+35000/146.64</f>
        <v>1721.3290049563557</v>
      </c>
      <c r="Q22" s="619">
        <f>'Красноярск 1'!Q22:Q26+35000/146.64</f>
        <v>1943.883119956356</v>
      </c>
      <c r="R22" s="597">
        <f>'Красноярск 1'!R22:R26+35000/146.64</f>
        <v>1943.883119956356</v>
      </c>
      <c r="S22" s="616">
        <f>'Красноярск 1'!S22:S26+35000/146.64</f>
        <v>1943.883119956356</v>
      </c>
      <c r="T22" s="628">
        <f>'Красноярск 1'!T22:T26+35000/146.64</f>
        <v>1721.3290049563557</v>
      </c>
      <c r="U22" s="631">
        <f>'Красноярск 1'!U22:U26+35000/146.64</f>
        <v>1850.891024956356</v>
      </c>
      <c r="V22" s="631" t="s">
        <v>111</v>
      </c>
      <c r="W22" s="631">
        <f>'Красноярск 1'!W22:W26+35000/146.64</f>
        <v>1985.6773199563559</v>
      </c>
      <c r="X22" s="667" t="s">
        <v>111</v>
      </c>
    </row>
    <row r="23" spans="1:24" s="378" customFormat="1" ht="20.25" customHeight="1">
      <c r="A23" s="730"/>
      <c r="B23" s="445" t="s">
        <v>159</v>
      </c>
      <c r="C23" s="348">
        <v>26</v>
      </c>
      <c r="D23" s="707"/>
      <c r="E23" s="620"/>
      <c r="F23" s="598"/>
      <c r="G23" s="598"/>
      <c r="H23" s="598"/>
      <c r="I23" s="598"/>
      <c r="J23" s="617"/>
      <c r="K23" s="620"/>
      <c r="L23" s="598"/>
      <c r="M23" s="598"/>
      <c r="N23" s="598"/>
      <c r="O23" s="598"/>
      <c r="P23" s="617"/>
      <c r="Q23" s="620"/>
      <c r="R23" s="598"/>
      <c r="S23" s="617"/>
      <c r="T23" s="629"/>
      <c r="U23" s="632"/>
      <c r="V23" s="632"/>
      <c r="W23" s="632"/>
      <c r="X23" s="668" t="s">
        <v>111</v>
      </c>
    </row>
    <row r="24" spans="1:24" s="378" customFormat="1" ht="20.25" customHeight="1">
      <c r="A24" s="730"/>
      <c r="B24" s="441" t="s">
        <v>228</v>
      </c>
      <c r="C24" s="348">
        <v>24</v>
      </c>
      <c r="D24" s="707"/>
      <c r="E24" s="620"/>
      <c r="F24" s="598"/>
      <c r="G24" s="598"/>
      <c r="H24" s="598"/>
      <c r="I24" s="598"/>
      <c r="J24" s="617"/>
      <c r="K24" s="620"/>
      <c r="L24" s="598"/>
      <c r="M24" s="598"/>
      <c r="N24" s="598"/>
      <c r="O24" s="598"/>
      <c r="P24" s="617"/>
      <c r="Q24" s="620"/>
      <c r="R24" s="598"/>
      <c r="S24" s="617"/>
      <c r="T24" s="629"/>
      <c r="U24" s="632"/>
      <c r="V24" s="632"/>
      <c r="W24" s="632"/>
      <c r="X24" s="668" t="s">
        <v>111</v>
      </c>
    </row>
    <row r="25" spans="1:24" s="378" customFormat="1" ht="20.25" customHeight="1">
      <c r="A25" s="730"/>
      <c r="B25" s="441" t="s">
        <v>160</v>
      </c>
      <c r="C25" s="348">
        <v>26</v>
      </c>
      <c r="D25" s="707"/>
      <c r="E25" s="620"/>
      <c r="F25" s="598"/>
      <c r="G25" s="598"/>
      <c r="H25" s="598"/>
      <c r="I25" s="598"/>
      <c r="J25" s="617"/>
      <c r="K25" s="620"/>
      <c r="L25" s="598"/>
      <c r="M25" s="598"/>
      <c r="N25" s="598"/>
      <c r="O25" s="598"/>
      <c r="P25" s="617"/>
      <c r="Q25" s="620"/>
      <c r="R25" s="598"/>
      <c r="S25" s="617"/>
      <c r="T25" s="629"/>
      <c r="U25" s="632"/>
      <c r="V25" s="632"/>
      <c r="W25" s="632"/>
      <c r="X25" s="668" t="s">
        <v>111</v>
      </c>
    </row>
    <row r="26" spans="1:24" s="378" customFormat="1" ht="20.25" customHeight="1" thickBot="1">
      <c r="A26" s="731"/>
      <c r="B26" s="442" t="s">
        <v>227</v>
      </c>
      <c r="C26" s="349">
        <v>34</v>
      </c>
      <c r="D26" s="708"/>
      <c r="E26" s="699"/>
      <c r="F26" s="599"/>
      <c r="G26" s="599"/>
      <c r="H26" s="599"/>
      <c r="I26" s="599"/>
      <c r="J26" s="651"/>
      <c r="K26" s="699"/>
      <c r="L26" s="599"/>
      <c r="M26" s="599"/>
      <c r="N26" s="599"/>
      <c r="O26" s="599"/>
      <c r="P26" s="651"/>
      <c r="Q26" s="699"/>
      <c r="R26" s="599"/>
      <c r="S26" s="651"/>
      <c r="T26" s="630"/>
      <c r="U26" s="633"/>
      <c r="V26" s="633"/>
      <c r="W26" s="633"/>
      <c r="X26" s="669" t="s">
        <v>111</v>
      </c>
    </row>
    <row r="27" spans="1:24" s="378" customFormat="1" ht="20.25" customHeight="1">
      <c r="A27" s="739" t="s">
        <v>340</v>
      </c>
      <c r="B27" s="459" t="s">
        <v>314</v>
      </c>
      <c r="C27" s="466">
        <v>4</v>
      </c>
      <c r="D27" s="720">
        <v>60</v>
      </c>
      <c r="E27" s="664">
        <f>'Красноярск 1'!E27:E30+35000/143</f>
        <v>1043.8052447552448</v>
      </c>
      <c r="F27" s="655">
        <f>'Красноярск 1'!F27:F30+35000/143</f>
        <v>1211.8052447552448</v>
      </c>
      <c r="G27" s="655">
        <f>'Красноярск 1'!G27:G30+35000/143</f>
        <v>1166.6993447552447</v>
      </c>
      <c r="H27" s="655">
        <f>'Красноярск 1'!H27:H30+35000/143</f>
        <v>1342.1900447552448</v>
      </c>
      <c r="I27" s="655">
        <f>'Красноярск 1'!I27:I30+35000/143</f>
        <v>1342.1900447552448</v>
      </c>
      <c r="J27" s="658">
        <f>'Красноярск 1'!J27:J30+35000/143</f>
        <v>1371.850444755245</v>
      </c>
      <c r="K27" s="664">
        <f>'Красноярск 1'!K27:K30+35000/143</f>
        <v>1727.4044897552449</v>
      </c>
      <c r="L27" s="655">
        <f>'Красноярск 1'!L27:L30+35000/143</f>
        <v>1727.4044897552449</v>
      </c>
      <c r="M27" s="655">
        <f>'Красноярск 1'!M27:M30+35000/143</f>
        <v>1727.4044897552449</v>
      </c>
      <c r="N27" s="655">
        <f>'Красноярск 1'!N27:N30+35000/143</f>
        <v>1727.4044897552449</v>
      </c>
      <c r="O27" s="655">
        <f>'Красноярск 1'!O27:O30+35000/143</f>
        <v>1727.4044897552449</v>
      </c>
      <c r="P27" s="658">
        <f>'Красноярск 1'!P27:P30+35000/143</f>
        <v>1727.4044897552449</v>
      </c>
      <c r="Q27" s="661">
        <f>'Красноярск 1'!Q27:Q30+35000/143</f>
        <v>1949.958604755245</v>
      </c>
      <c r="R27" s="655">
        <f>'Красноярск 1'!R27:R30+35000/143</f>
        <v>1949.958604755245</v>
      </c>
      <c r="S27" s="658">
        <f>'Красноярск 1'!S27:S30+35000/143</f>
        <v>1949.958604755245</v>
      </c>
      <c r="T27" s="661">
        <f>'Красноярск 1'!T27:T30+35000/143</f>
        <v>1727.4044897552449</v>
      </c>
      <c r="U27" s="664">
        <f>'Красноярск 1'!U27:U30+35000/143</f>
        <v>1856.9665097552449</v>
      </c>
      <c r="V27" s="664">
        <f>'Красноярск 1'!V27:V30+35000/143</f>
        <v>1991.7137447552448</v>
      </c>
      <c r="W27" s="664">
        <f>'Красноярск 1'!W27:W30+35000/143</f>
        <v>1991.7528047552448</v>
      </c>
      <c r="X27" s="676" t="s">
        <v>111</v>
      </c>
    </row>
    <row r="28" spans="1:24" s="378" customFormat="1" ht="20.25" customHeight="1">
      <c r="A28" s="740"/>
      <c r="B28" s="461" t="s">
        <v>315</v>
      </c>
      <c r="C28" s="467">
        <v>14</v>
      </c>
      <c r="D28" s="721"/>
      <c r="E28" s="665"/>
      <c r="F28" s="656"/>
      <c r="G28" s="656"/>
      <c r="H28" s="656"/>
      <c r="I28" s="656"/>
      <c r="J28" s="659"/>
      <c r="K28" s="665"/>
      <c r="L28" s="656"/>
      <c r="M28" s="656"/>
      <c r="N28" s="656"/>
      <c r="O28" s="656"/>
      <c r="P28" s="659"/>
      <c r="Q28" s="662"/>
      <c r="R28" s="656"/>
      <c r="S28" s="659"/>
      <c r="T28" s="662"/>
      <c r="U28" s="665"/>
      <c r="V28" s="665"/>
      <c r="W28" s="665"/>
      <c r="X28" s="677"/>
    </row>
    <row r="29" spans="1:24" s="378" customFormat="1" ht="20.25" customHeight="1">
      <c r="A29" s="740"/>
      <c r="B29" s="461" t="s">
        <v>316</v>
      </c>
      <c r="C29" s="467">
        <v>18</v>
      </c>
      <c r="D29" s="722"/>
      <c r="E29" s="665"/>
      <c r="F29" s="656"/>
      <c r="G29" s="656"/>
      <c r="H29" s="656"/>
      <c r="I29" s="656"/>
      <c r="J29" s="659"/>
      <c r="K29" s="665"/>
      <c r="L29" s="656"/>
      <c r="M29" s="656"/>
      <c r="N29" s="656"/>
      <c r="O29" s="656"/>
      <c r="P29" s="659"/>
      <c r="Q29" s="662"/>
      <c r="R29" s="656"/>
      <c r="S29" s="659"/>
      <c r="T29" s="662"/>
      <c r="U29" s="665"/>
      <c r="V29" s="665"/>
      <c r="W29" s="665"/>
      <c r="X29" s="677"/>
    </row>
    <row r="30" spans="1:24" s="378" customFormat="1" ht="20.25" customHeight="1" thickBot="1">
      <c r="A30" s="741"/>
      <c r="B30" s="463" t="s">
        <v>317</v>
      </c>
      <c r="C30" s="390">
        <v>10</v>
      </c>
      <c r="D30" s="723"/>
      <c r="E30" s="666"/>
      <c r="F30" s="657"/>
      <c r="G30" s="657"/>
      <c r="H30" s="657"/>
      <c r="I30" s="657"/>
      <c r="J30" s="660"/>
      <c r="K30" s="666"/>
      <c r="L30" s="657"/>
      <c r="M30" s="657"/>
      <c r="N30" s="657"/>
      <c r="O30" s="657"/>
      <c r="P30" s="660"/>
      <c r="Q30" s="663"/>
      <c r="R30" s="657"/>
      <c r="S30" s="660"/>
      <c r="T30" s="663"/>
      <c r="U30" s="666"/>
      <c r="V30" s="666"/>
      <c r="W30" s="666"/>
      <c r="X30" s="678"/>
    </row>
    <row r="31" spans="1:24" s="37" customFormat="1" ht="20.25" customHeight="1">
      <c r="A31" s="735" t="s">
        <v>341</v>
      </c>
      <c r="B31" s="445" t="s">
        <v>24</v>
      </c>
      <c r="C31" s="546">
        <v>32</v>
      </c>
      <c r="D31" s="687">
        <v>60</v>
      </c>
      <c r="E31" s="640">
        <f>'Красноярск 1'!E31:E33+35000/145.6</f>
        <v>1039.4346153846154</v>
      </c>
      <c r="F31" s="625">
        <f>'Красноярск 1'!F31:F33+35000/145.6</f>
        <v>1207.4346153846154</v>
      </c>
      <c r="G31" s="625">
        <f>'Красноярск 1'!G31:G33+35000/145.6</f>
        <v>1162.3287153846154</v>
      </c>
      <c r="H31" s="625">
        <f>'Красноярск 1'!H31:H33+35000/145.6</f>
        <v>1337.8194153846155</v>
      </c>
      <c r="I31" s="625">
        <f>'Красноярск 1'!I31:I33+35000/145.6</f>
        <v>1337.8194153846155</v>
      </c>
      <c r="J31" s="622">
        <f>'Красноярск 1'!J31:J33+35000/145.6</f>
        <v>1367.4798153846157</v>
      </c>
      <c r="K31" s="640">
        <f>'Красноярск 1'!K31:K33+35000/145.6</f>
        <v>1723.0338603846155</v>
      </c>
      <c r="L31" s="625">
        <f>'Красноярск 1'!L31:L33+35000/145.6</f>
        <v>1723.0338603846155</v>
      </c>
      <c r="M31" s="625">
        <f>'Красноярск 1'!M31:M33+35000/145.6</f>
        <v>1723.0338603846155</v>
      </c>
      <c r="N31" s="625">
        <f>'Красноярск 1'!N31:N33+35000/145.6</f>
        <v>1723.0338603846155</v>
      </c>
      <c r="O31" s="625">
        <f>'Красноярск 1'!O31:O33+35000/145.6</f>
        <v>1723.0338603846155</v>
      </c>
      <c r="P31" s="646">
        <f>'Красноярск 1'!P31:P33+35000/145.6</f>
        <v>1723.0338603846155</v>
      </c>
      <c r="Q31" s="640">
        <f>'Красноярск 1'!Q31:Q33+35000/145.6</f>
        <v>1945.5879753846157</v>
      </c>
      <c r="R31" s="625">
        <f>'Красноярск 1'!R31:R33+35000/145.6</f>
        <v>1945.5879753846157</v>
      </c>
      <c r="S31" s="622">
        <f>'Красноярск 1'!S31:S33+35000/145.6</f>
        <v>1945.5879753846157</v>
      </c>
      <c r="T31" s="643">
        <f>'Красноярск 1'!T31:T33+35000/145.6</f>
        <v>1723.0338603846155</v>
      </c>
      <c r="U31" s="637">
        <f>'Красноярск 1'!U31:U33+35000/145.6</f>
        <v>1852.5958803846156</v>
      </c>
      <c r="V31" s="637" t="s">
        <v>111</v>
      </c>
      <c r="W31" s="637">
        <f>'Красноярск 1'!W31:W33+35000/145.6</f>
        <v>1987.3821753846155</v>
      </c>
      <c r="X31" s="670" t="s">
        <v>111</v>
      </c>
    </row>
    <row r="32" spans="1:24" s="37" customFormat="1" ht="20.25" customHeight="1">
      <c r="A32" s="730"/>
      <c r="B32" s="441" t="s">
        <v>25</v>
      </c>
      <c r="C32" s="546">
        <v>32</v>
      </c>
      <c r="D32" s="688"/>
      <c r="E32" s="641"/>
      <c r="F32" s="626"/>
      <c r="G32" s="626"/>
      <c r="H32" s="626"/>
      <c r="I32" s="626"/>
      <c r="J32" s="623"/>
      <c r="K32" s="641"/>
      <c r="L32" s="626"/>
      <c r="M32" s="626"/>
      <c r="N32" s="626"/>
      <c r="O32" s="626"/>
      <c r="P32" s="647"/>
      <c r="Q32" s="641"/>
      <c r="R32" s="626"/>
      <c r="S32" s="623"/>
      <c r="T32" s="644"/>
      <c r="U32" s="638"/>
      <c r="V32" s="638"/>
      <c r="W32" s="638"/>
      <c r="X32" s="671"/>
    </row>
    <row r="33" spans="1:24" s="38" customFormat="1" ht="20.25" customHeight="1" thickBot="1">
      <c r="A33" s="731"/>
      <c r="B33" s="442" t="s">
        <v>231</v>
      </c>
      <c r="C33" s="547">
        <v>8</v>
      </c>
      <c r="D33" s="689"/>
      <c r="E33" s="642"/>
      <c r="F33" s="627"/>
      <c r="G33" s="627"/>
      <c r="H33" s="627"/>
      <c r="I33" s="627"/>
      <c r="J33" s="624"/>
      <c r="K33" s="642"/>
      <c r="L33" s="627"/>
      <c r="M33" s="627"/>
      <c r="N33" s="627"/>
      <c r="O33" s="627"/>
      <c r="P33" s="648"/>
      <c r="Q33" s="642"/>
      <c r="R33" s="627"/>
      <c r="S33" s="624"/>
      <c r="T33" s="645"/>
      <c r="U33" s="639"/>
      <c r="V33" s="639"/>
      <c r="W33" s="639"/>
      <c r="X33" s="672"/>
    </row>
    <row r="34" spans="1:24" s="38" customFormat="1" ht="20.25" customHeight="1">
      <c r="A34" s="732" t="s">
        <v>342</v>
      </c>
      <c r="B34" s="461" t="s">
        <v>26</v>
      </c>
      <c r="C34" s="468">
        <v>42</v>
      </c>
      <c r="D34" s="703">
        <v>60</v>
      </c>
      <c r="E34" s="606">
        <f>'Красноярск 1'!E34:E36+35000/149.76</f>
        <v>1032.7572649572651</v>
      </c>
      <c r="F34" s="600">
        <f>'Красноярск 1'!F34:F36+35000/149.76</f>
        <v>1200.7572649572651</v>
      </c>
      <c r="G34" s="600">
        <f>'Красноярск 1'!G34:G36+35000/149.76</f>
        <v>1155.6513649572651</v>
      </c>
      <c r="H34" s="600">
        <f>'Красноярск 1'!H34:H36+35000/149.76</f>
        <v>1331.1420649572649</v>
      </c>
      <c r="I34" s="600">
        <f>'Красноярск 1'!I34:I36+35000/149.76</f>
        <v>1331.1420649572649</v>
      </c>
      <c r="J34" s="603">
        <f>'Красноярск 1'!J34:J36+35000/149.76</f>
        <v>1360.8024649572651</v>
      </c>
      <c r="K34" s="606">
        <f>'Красноярск 1'!K34:K36+35000/149.76</f>
        <v>1716.356509957265</v>
      </c>
      <c r="L34" s="600">
        <f>'Красноярск 1'!L34:L36+35000/149.76</f>
        <v>1716.356509957265</v>
      </c>
      <c r="M34" s="600">
        <f>'Красноярск 1'!M34:M36+35000/149.76</f>
        <v>1716.356509957265</v>
      </c>
      <c r="N34" s="600">
        <f>'Красноярск 1'!N34:N36+35000/149.76</f>
        <v>1716.356509957265</v>
      </c>
      <c r="O34" s="600">
        <f>'Красноярск 1'!O34:O36+35000/149.76</f>
        <v>1716.356509957265</v>
      </c>
      <c r="P34" s="603">
        <f>'Красноярск 1'!P34:P36+35000/149.76</f>
        <v>1716.356509957265</v>
      </c>
      <c r="Q34" s="606">
        <f>'Красноярск 1'!Q34:Q36+35000/149.76</f>
        <v>1938.9106249572651</v>
      </c>
      <c r="R34" s="600">
        <f>'Красноярск 1'!R34:R36+35000/149.76</f>
        <v>1938.9106249572651</v>
      </c>
      <c r="S34" s="603">
        <f>'Красноярск 1'!S34:S36+35000/149.76</f>
        <v>1938.9106249572651</v>
      </c>
      <c r="T34" s="609">
        <f>'Красноярск 1'!T34:T36+35000/149.76</f>
        <v>1716.356509957265</v>
      </c>
      <c r="U34" s="612">
        <f>'Красноярск 1'!U34:U36+35000/149.76</f>
        <v>1845.918529957265</v>
      </c>
      <c r="V34" s="612" t="s">
        <v>111</v>
      </c>
      <c r="W34" s="612">
        <f>'Красноярск 1'!W34:W36+35000/149.76</f>
        <v>1980.7048249572649</v>
      </c>
      <c r="X34" s="634" t="s">
        <v>111</v>
      </c>
    </row>
    <row r="35" spans="1:24" s="37" customFormat="1" ht="20.25" customHeight="1">
      <c r="A35" s="733"/>
      <c r="B35" s="469" t="s">
        <v>257</v>
      </c>
      <c r="C35" s="468">
        <v>6</v>
      </c>
      <c r="D35" s="704"/>
      <c r="E35" s="607"/>
      <c r="F35" s="601"/>
      <c r="G35" s="601"/>
      <c r="H35" s="601"/>
      <c r="I35" s="601"/>
      <c r="J35" s="604"/>
      <c r="K35" s="607"/>
      <c r="L35" s="601"/>
      <c r="M35" s="601"/>
      <c r="N35" s="601"/>
      <c r="O35" s="601"/>
      <c r="P35" s="604"/>
      <c r="Q35" s="607"/>
      <c r="R35" s="601"/>
      <c r="S35" s="604"/>
      <c r="T35" s="610"/>
      <c r="U35" s="613"/>
      <c r="V35" s="613"/>
      <c r="W35" s="613"/>
      <c r="X35" s="635"/>
    </row>
    <row r="36" spans="1:24" s="38" customFormat="1" ht="20.25" customHeight="1" thickBot="1">
      <c r="A36" s="734"/>
      <c r="B36" s="470" t="s">
        <v>258</v>
      </c>
      <c r="C36" s="471">
        <v>40</v>
      </c>
      <c r="D36" s="705"/>
      <c r="E36" s="608"/>
      <c r="F36" s="602"/>
      <c r="G36" s="602"/>
      <c r="H36" s="602"/>
      <c r="I36" s="602"/>
      <c r="J36" s="605"/>
      <c r="K36" s="716"/>
      <c r="L36" s="649"/>
      <c r="M36" s="649"/>
      <c r="N36" s="649"/>
      <c r="O36" s="649"/>
      <c r="P36" s="650"/>
      <c r="Q36" s="608"/>
      <c r="R36" s="602"/>
      <c r="S36" s="605"/>
      <c r="T36" s="611"/>
      <c r="U36" s="614"/>
      <c r="V36" s="614"/>
      <c r="W36" s="614"/>
      <c r="X36" s="636"/>
    </row>
    <row r="37" spans="1:24" s="378" customFormat="1" ht="25.5" customHeight="1">
      <c r="A37" s="735" t="s">
        <v>343</v>
      </c>
      <c r="B37" s="445" t="s">
        <v>24</v>
      </c>
      <c r="C37" s="531">
        <v>32</v>
      </c>
      <c r="D37" s="687">
        <v>40</v>
      </c>
      <c r="E37" s="694">
        <f>'Красноярск 1'!E37:E39+35000/203.52</f>
        <v>913.48327044025166</v>
      </c>
      <c r="F37" s="693">
        <f>'Красноярск 1'!F37:F39+35000/203.52</f>
        <v>996.62227044025155</v>
      </c>
      <c r="G37" s="693">
        <f>'Красноярск 1'!G37:G39+35000/203.52</f>
        <v>983.1402704402517</v>
      </c>
      <c r="H37" s="693">
        <f>'Красноярск 1'!H37:H39+35000/203.52</f>
        <v>1102.2312704402516</v>
      </c>
      <c r="I37" s="693">
        <f>'Красноярск 1'!I37:I39+35000/203.52</f>
        <v>1102.2312704402516</v>
      </c>
      <c r="J37" s="715">
        <f>'Красноярск 1'!J37:J39+35000/203.52</f>
        <v>1184.2467704402516</v>
      </c>
      <c r="K37" s="694">
        <f>'Красноярск 1'!K37:K39+35000/203.52</f>
        <v>1342.7232704402516</v>
      </c>
      <c r="L37" s="693">
        <f>'Красноярск 1'!L37:L39+35000/203.52</f>
        <v>1342.7232704402516</v>
      </c>
      <c r="M37" s="693">
        <f>'Красноярск 1'!M37:M39+35000/203.52</f>
        <v>1342.7232704402516</v>
      </c>
      <c r="N37" s="693">
        <f>'Красноярск 1'!N37:N39+35000/203.52</f>
        <v>1342.7232704402516</v>
      </c>
      <c r="O37" s="693">
        <f>'Красноярск 1'!O37:O39+35000/203.52</f>
        <v>1342.7232704402516</v>
      </c>
      <c r="P37" s="696">
        <f>'Красноярск 1'!P37:P39+35000/203.52</f>
        <v>1342.7232704402516</v>
      </c>
      <c r="Q37" s="685">
        <f>'Красноярск 1'!Q37:Q39+35000/203.52</f>
        <v>1518.0732704402517</v>
      </c>
      <c r="R37" s="693">
        <f>'Красноярск 1'!R37:R39+35000/203.52</f>
        <v>1518.0732704402517</v>
      </c>
      <c r="S37" s="696">
        <f>'Красноярск 1'!S37:S39+35000/203.52</f>
        <v>1518.0732704402517</v>
      </c>
      <c r="T37" s="643">
        <f>'Красноярск 1'!T37:T39+35000/203.52</f>
        <v>1342.7232704402516</v>
      </c>
      <c r="U37" s="637">
        <f>'Красноярск 1'!U37:U39+35000/203.52</f>
        <v>1472.8177454402519</v>
      </c>
      <c r="V37" s="637" t="s">
        <v>111</v>
      </c>
      <c r="W37" s="637">
        <f>'Красноярск 1'!W37:W39+35000/203.52</f>
        <v>1608.6488954402516</v>
      </c>
      <c r="X37" s="670" t="s">
        <v>111</v>
      </c>
    </row>
    <row r="38" spans="1:24" s="378" customFormat="1" ht="31.5" customHeight="1" thickBot="1">
      <c r="A38" s="730"/>
      <c r="B38" s="445" t="s">
        <v>25</v>
      </c>
      <c r="C38" s="531">
        <v>32</v>
      </c>
      <c r="D38" s="688"/>
      <c r="E38" s="642"/>
      <c r="F38" s="627"/>
      <c r="G38" s="627"/>
      <c r="H38" s="627"/>
      <c r="I38" s="627"/>
      <c r="J38" s="648"/>
      <c r="K38" s="695"/>
      <c r="L38" s="697"/>
      <c r="M38" s="697"/>
      <c r="N38" s="697"/>
      <c r="O38" s="697"/>
      <c r="P38" s="698"/>
      <c r="Q38" s="686"/>
      <c r="R38" s="627"/>
      <c r="S38" s="624"/>
      <c r="T38" s="644"/>
      <c r="U38" s="638"/>
      <c r="V38" s="638"/>
      <c r="W38" s="638"/>
      <c r="X38" s="671" t="s">
        <v>111</v>
      </c>
    </row>
    <row r="39" spans="1:24" s="378" customFormat="1" ht="20.25" customHeight="1">
      <c r="A39" s="742" t="s">
        <v>344</v>
      </c>
      <c r="B39" s="472" t="s">
        <v>238</v>
      </c>
      <c r="C39" s="534">
        <v>1</v>
      </c>
      <c r="D39" s="709">
        <v>60</v>
      </c>
      <c r="E39" s="473"/>
      <c r="F39" s="474"/>
      <c r="G39" s="474"/>
      <c r="H39" s="474"/>
      <c r="I39" s="474"/>
      <c r="J39" s="475"/>
      <c r="K39" s="482"/>
      <c r="L39" s="540"/>
      <c r="M39" s="540"/>
      <c r="N39" s="455"/>
      <c r="O39" s="540"/>
      <c r="P39" s="455"/>
      <c r="Q39" s="612" t="s">
        <v>111</v>
      </c>
      <c r="R39" s="712" t="s">
        <v>111</v>
      </c>
      <c r="S39" s="757" t="s">
        <v>111</v>
      </c>
      <c r="T39" s="634" t="s">
        <v>111</v>
      </c>
      <c r="U39" s="634" t="s">
        <v>111</v>
      </c>
      <c r="V39" s="476"/>
      <c r="W39" s="543"/>
      <c r="X39" s="477"/>
    </row>
    <row r="40" spans="1:24" s="378" customFormat="1" ht="20.25" customHeight="1">
      <c r="A40" s="743"/>
      <c r="B40" s="478" t="s">
        <v>239</v>
      </c>
      <c r="C40" s="535">
        <v>2</v>
      </c>
      <c r="D40" s="710"/>
      <c r="E40" s="451"/>
      <c r="F40" s="480"/>
      <c r="G40" s="480"/>
      <c r="H40" s="480"/>
      <c r="I40" s="480"/>
      <c r="J40" s="481"/>
      <c r="K40" s="482"/>
      <c r="L40" s="540"/>
      <c r="M40" s="540"/>
      <c r="N40" s="455"/>
      <c r="O40" s="540"/>
      <c r="P40" s="455"/>
      <c r="Q40" s="613"/>
      <c r="R40" s="713"/>
      <c r="S40" s="758"/>
      <c r="T40" s="635"/>
      <c r="U40" s="635"/>
      <c r="V40" s="455"/>
      <c r="W40" s="544"/>
      <c r="X40" s="458"/>
    </row>
    <row r="41" spans="1:24" s="378" customFormat="1" ht="20.25" customHeight="1">
      <c r="A41" s="743"/>
      <c r="B41" s="478" t="s">
        <v>240</v>
      </c>
      <c r="C41" s="535">
        <v>2</v>
      </c>
      <c r="D41" s="710"/>
      <c r="E41" s="451" t="s">
        <v>111</v>
      </c>
      <c r="F41" s="480" t="s">
        <v>111</v>
      </c>
      <c r="G41" s="480" t="s">
        <v>111</v>
      </c>
      <c r="H41" s="480" t="s">
        <v>111</v>
      </c>
      <c r="I41" s="480" t="s">
        <v>111</v>
      </c>
      <c r="J41" s="481" t="s">
        <v>111</v>
      </c>
      <c r="K41" s="482" t="s">
        <v>111</v>
      </c>
      <c r="L41" s="540" t="s">
        <v>111</v>
      </c>
      <c r="M41" s="540" t="s">
        <v>111</v>
      </c>
      <c r="N41" s="455" t="s">
        <v>111</v>
      </c>
      <c r="O41" s="540" t="s">
        <v>111</v>
      </c>
      <c r="P41" s="455" t="s">
        <v>111</v>
      </c>
      <c r="Q41" s="613"/>
      <c r="R41" s="713"/>
      <c r="S41" s="758"/>
      <c r="T41" s="635"/>
      <c r="U41" s="635"/>
      <c r="V41" s="455">
        <f>'Красноярск 1'!V41+35000/143</f>
        <v>1991.7552447552448</v>
      </c>
      <c r="W41" s="544" t="s">
        <v>111</v>
      </c>
      <c r="X41" s="458" t="s">
        <v>111</v>
      </c>
    </row>
    <row r="42" spans="1:24" s="378" customFormat="1" ht="20.25" customHeight="1">
      <c r="A42" s="743"/>
      <c r="B42" s="478" t="s">
        <v>18</v>
      </c>
      <c r="C42" s="535">
        <v>3</v>
      </c>
      <c r="D42" s="710"/>
      <c r="E42" s="451"/>
      <c r="F42" s="480"/>
      <c r="G42" s="480"/>
      <c r="H42" s="480"/>
      <c r="I42" s="480"/>
      <c r="J42" s="481"/>
      <c r="K42" s="482"/>
      <c r="L42" s="540"/>
      <c r="M42" s="540"/>
      <c r="N42" s="455"/>
      <c r="O42" s="540"/>
      <c r="P42" s="455"/>
      <c r="Q42" s="613"/>
      <c r="R42" s="713"/>
      <c r="S42" s="758"/>
      <c r="T42" s="635"/>
      <c r="U42" s="635"/>
      <c r="V42" s="455"/>
      <c r="W42" s="544"/>
      <c r="X42" s="458"/>
    </row>
    <row r="43" spans="1:24" s="378" customFormat="1" ht="20.25" customHeight="1">
      <c r="A43" s="743"/>
      <c r="B43" s="483" t="s">
        <v>241</v>
      </c>
      <c r="C43" s="484">
        <v>2</v>
      </c>
      <c r="D43" s="710"/>
      <c r="E43" s="451"/>
      <c r="F43" s="480"/>
      <c r="G43" s="480"/>
      <c r="H43" s="480"/>
      <c r="I43" s="480"/>
      <c r="J43" s="481"/>
      <c r="K43" s="482"/>
      <c r="L43" s="540"/>
      <c r="M43" s="540"/>
      <c r="N43" s="455"/>
      <c r="O43" s="540"/>
      <c r="P43" s="455"/>
      <c r="Q43" s="613"/>
      <c r="R43" s="713"/>
      <c r="S43" s="758"/>
      <c r="T43" s="635"/>
      <c r="U43" s="635"/>
      <c r="V43" s="455"/>
      <c r="W43" s="544"/>
      <c r="X43" s="458"/>
    </row>
    <row r="44" spans="1:24" s="378" customFormat="1" ht="20.25" customHeight="1" thickBot="1">
      <c r="A44" s="744"/>
      <c r="B44" s="485" t="s">
        <v>19</v>
      </c>
      <c r="C44" s="486">
        <v>1</v>
      </c>
      <c r="D44" s="711"/>
      <c r="E44" s="487"/>
      <c r="F44" s="488"/>
      <c r="G44" s="488"/>
      <c r="H44" s="488"/>
      <c r="I44" s="488"/>
      <c r="J44" s="489"/>
      <c r="K44" s="490"/>
      <c r="L44" s="541"/>
      <c r="M44" s="541"/>
      <c r="N44" s="392"/>
      <c r="O44" s="541"/>
      <c r="P44" s="392"/>
      <c r="Q44" s="614"/>
      <c r="R44" s="714"/>
      <c r="S44" s="759"/>
      <c r="T44" s="636"/>
      <c r="U44" s="636"/>
      <c r="V44" s="392"/>
      <c r="W44" s="545"/>
      <c r="X44" s="391"/>
    </row>
    <row r="45" spans="1:24" s="378" customFormat="1" ht="20.25" customHeight="1">
      <c r="A45" s="724" t="s">
        <v>345</v>
      </c>
      <c r="B45" s="446" t="s">
        <v>245</v>
      </c>
      <c r="C45" s="736">
        <v>12</v>
      </c>
      <c r="D45" s="687">
        <v>60</v>
      </c>
      <c r="E45" s="700" t="s">
        <v>111</v>
      </c>
      <c r="F45" s="690" t="s">
        <v>111</v>
      </c>
      <c r="G45" s="690" t="s">
        <v>111</v>
      </c>
      <c r="H45" s="690" t="s">
        <v>111</v>
      </c>
      <c r="I45" s="690" t="s">
        <v>111</v>
      </c>
      <c r="J45" s="679" t="s">
        <v>111</v>
      </c>
      <c r="K45" s="700" t="s">
        <v>111</v>
      </c>
      <c r="L45" s="690" t="s">
        <v>111</v>
      </c>
      <c r="M45" s="690" t="s">
        <v>111</v>
      </c>
      <c r="N45" s="690" t="s">
        <v>111</v>
      </c>
      <c r="O45" s="690" t="s">
        <v>111</v>
      </c>
      <c r="P45" s="679" t="s">
        <v>111</v>
      </c>
      <c r="Q45" s="700" t="s">
        <v>111</v>
      </c>
      <c r="R45" s="690" t="s">
        <v>111</v>
      </c>
      <c r="S45" s="679" t="s">
        <v>111</v>
      </c>
      <c r="T45" s="682" t="s">
        <v>111</v>
      </c>
      <c r="U45" s="673" t="s">
        <v>111</v>
      </c>
      <c r="V45" s="673" t="s">
        <v>111</v>
      </c>
      <c r="W45" s="687" t="s">
        <v>111</v>
      </c>
      <c r="X45" s="670">
        <f>'Красноярск 1'!X45:X48+35000/134.4</f>
        <v>2252.4166666666665</v>
      </c>
    </row>
    <row r="46" spans="1:24" s="378" customFormat="1" ht="20.25" customHeight="1">
      <c r="A46" s="725"/>
      <c r="B46" s="343" t="s">
        <v>253</v>
      </c>
      <c r="C46" s="737"/>
      <c r="D46" s="688"/>
      <c r="E46" s="701"/>
      <c r="F46" s="691"/>
      <c r="G46" s="691"/>
      <c r="H46" s="691"/>
      <c r="I46" s="691"/>
      <c r="J46" s="680"/>
      <c r="K46" s="701"/>
      <c r="L46" s="691"/>
      <c r="M46" s="691"/>
      <c r="N46" s="691"/>
      <c r="O46" s="691"/>
      <c r="P46" s="680"/>
      <c r="Q46" s="701"/>
      <c r="R46" s="691"/>
      <c r="S46" s="680"/>
      <c r="T46" s="683"/>
      <c r="U46" s="674"/>
      <c r="V46" s="674"/>
      <c r="W46" s="688"/>
      <c r="X46" s="671"/>
    </row>
    <row r="47" spans="1:24" s="378" customFormat="1" ht="20.25" customHeight="1">
      <c r="A47" s="725"/>
      <c r="B47" s="343" t="s">
        <v>254</v>
      </c>
      <c r="C47" s="737"/>
      <c r="D47" s="688"/>
      <c r="E47" s="701"/>
      <c r="F47" s="691"/>
      <c r="G47" s="691"/>
      <c r="H47" s="691"/>
      <c r="I47" s="691"/>
      <c r="J47" s="680"/>
      <c r="K47" s="701"/>
      <c r="L47" s="691"/>
      <c r="M47" s="691"/>
      <c r="N47" s="691"/>
      <c r="O47" s="691"/>
      <c r="P47" s="680"/>
      <c r="Q47" s="701"/>
      <c r="R47" s="691"/>
      <c r="S47" s="680"/>
      <c r="T47" s="683"/>
      <c r="U47" s="674"/>
      <c r="V47" s="674"/>
      <c r="W47" s="688"/>
      <c r="X47" s="671"/>
    </row>
    <row r="48" spans="1:24" s="378" customFormat="1" ht="20.25" customHeight="1" thickBot="1">
      <c r="A48" s="726"/>
      <c r="B48" s="443" t="s">
        <v>255</v>
      </c>
      <c r="C48" s="738"/>
      <c r="D48" s="689"/>
      <c r="E48" s="702"/>
      <c r="F48" s="692"/>
      <c r="G48" s="692"/>
      <c r="H48" s="692"/>
      <c r="I48" s="692"/>
      <c r="J48" s="681"/>
      <c r="K48" s="702"/>
      <c r="L48" s="692"/>
      <c r="M48" s="692"/>
      <c r="N48" s="692"/>
      <c r="O48" s="692"/>
      <c r="P48" s="681"/>
      <c r="Q48" s="702"/>
      <c r="R48" s="692"/>
      <c r="S48" s="681"/>
      <c r="T48" s="684"/>
      <c r="U48" s="675"/>
      <c r="V48" s="675"/>
      <c r="W48" s="689"/>
      <c r="X48" s="672"/>
    </row>
    <row r="49" spans="1:22" s="378" customFormat="1" ht="45" customHeight="1">
      <c r="A49" s="194" t="s">
        <v>288</v>
      </c>
      <c r="B49" s="194"/>
      <c r="I49" s="1004" t="s">
        <v>351</v>
      </c>
      <c r="V49" s="330"/>
    </row>
    <row r="50" spans="1:22" s="378" customFormat="1">
      <c r="A50" s="318"/>
      <c r="B50" s="318"/>
      <c r="V50" s="330"/>
    </row>
    <row r="51" spans="1:22" s="378" customFormat="1">
      <c r="A51" s="318"/>
      <c r="B51" s="318"/>
      <c r="V51" s="330"/>
    </row>
    <row r="52" spans="1:22" s="378" customFormat="1">
      <c r="A52" s="318"/>
      <c r="B52" s="318"/>
      <c r="V52" s="330"/>
    </row>
    <row r="53" spans="1:22" s="378" customFormat="1">
      <c r="A53" s="331"/>
      <c r="B53" s="331"/>
      <c r="C53" s="325"/>
      <c r="D53" s="325"/>
      <c r="E53" s="325"/>
      <c r="F53" s="325"/>
      <c r="G53" s="325"/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30"/>
    </row>
    <row r="54" spans="1:22" s="378" customFormat="1">
      <c r="A54" s="331"/>
      <c r="B54" s="331"/>
      <c r="C54" s="325"/>
      <c r="D54" s="325"/>
      <c r="E54" s="325"/>
      <c r="F54" s="325"/>
      <c r="G54" s="325"/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30"/>
    </row>
    <row r="55" spans="1:22" s="378" customFormat="1">
      <c r="A55" s="331"/>
      <c r="B55" s="331"/>
      <c r="C55" s="325"/>
      <c r="D55" s="325"/>
      <c r="E55" s="325"/>
      <c r="F55" s="325"/>
      <c r="G55" s="325"/>
      <c r="H55" s="325"/>
      <c r="I55" s="325"/>
      <c r="J55" s="325"/>
      <c r="K55" s="325"/>
      <c r="L55" s="325"/>
      <c r="M55" s="325"/>
      <c r="N55" s="325"/>
      <c r="O55" s="325"/>
      <c r="P55" s="325"/>
      <c r="Q55" s="325"/>
      <c r="R55" s="325"/>
      <c r="S55" s="325"/>
      <c r="T55" s="325"/>
      <c r="U55" s="325"/>
      <c r="V55" s="330"/>
    </row>
    <row r="56" spans="1:22" s="378" customFormat="1">
      <c r="A56" s="331"/>
      <c r="B56" s="331"/>
      <c r="C56" s="325"/>
      <c r="D56" s="325"/>
      <c r="E56" s="325"/>
      <c r="F56" s="325"/>
      <c r="G56" s="325"/>
      <c r="H56" s="325"/>
      <c r="I56" s="325"/>
      <c r="J56" s="325"/>
      <c r="K56" s="325"/>
      <c r="L56" s="325"/>
      <c r="M56" s="325"/>
      <c r="N56" s="325"/>
      <c r="O56" s="325"/>
      <c r="P56" s="325"/>
      <c r="Q56" s="325"/>
      <c r="R56" s="325"/>
      <c r="S56" s="325"/>
      <c r="T56" s="325"/>
      <c r="U56" s="325"/>
      <c r="V56" s="330"/>
    </row>
    <row r="57" spans="1:22" s="378" customFormat="1">
      <c r="A57" s="331"/>
      <c r="B57" s="331"/>
      <c r="C57" s="325"/>
      <c r="D57" s="325"/>
      <c r="E57" s="325"/>
      <c r="F57" s="325"/>
      <c r="G57" s="325"/>
      <c r="H57" s="325"/>
      <c r="I57" s="325"/>
      <c r="J57" s="325"/>
      <c r="K57" s="325"/>
      <c r="L57" s="325"/>
      <c r="M57" s="325"/>
      <c r="N57" s="325"/>
      <c r="O57" s="325"/>
      <c r="P57" s="325"/>
      <c r="Q57" s="325"/>
      <c r="R57" s="325"/>
      <c r="S57" s="325"/>
      <c r="T57" s="325"/>
      <c r="U57" s="325"/>
      <c r="V57" s="330"/>
    </row>
    <row r="58" spans="1:22" s="378" customFormat="1">
      <c r="A58" s="331"/>
      <c r="B58" s="331"/>
      <c r="C58" s="325"/>
      <c r="D58" s="325"/>
      <c r="E58" s="325"/>
      <c r="F58" s="325"/>
      <c r="G58" s="325"/>
      <c r="H58" s="325"/>
      <c r="I58" s="325"/>
      <c r="J58" s="325"/>
      <c r="K58" s="325"/>
      <c r="L58" s="325"/>
      <c r="M58" s="325"/>
      <c r="N58" s="325"/>
      <c r="O58" s="325"/>
      <c r="P58" s="325"/>
      <c r="Q58" s="325"/>
      <c r="R58" s="325"/>
      <c r="S58" s="325"/>
      <c r="T58" s="325"/>
      <c r="U58" s="325"/>
      <c r="V58" s="330"/>
    </row>
    <row r="59" spans="1:22" s="378" customFormat="1">
      <c r="A59" s="331"/>
      <c r="B59" s="331"/>
      <c r="C59" s="325"/>
      <c r="D59" s="325"/>
      <c r="E59" s="325"/>
      <c r="F59" s="325"/>
      <c r="G59" s="325"/>
      <c r="H59" s="325"/>
      <c r="I59" s="325"/>
      <c r="J59" s="325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30"/>
    </row>
    <row r="60" spans="1:22" s="378" customFormat="1">
      <c r="A60" s="331"/>
      <c r="B60" s="331"/>
      <c r="C60" s="325"/>
      <c r="D60" s="325"/>
      <c r="E60" s="325"/>
      <c r="F60" s="325"/>
      <c r="G60" s="325"/>
      <c r="H60" s="325"/>
      <c r="I60" s="325"/>
      <c r="J60" s="325"/>
      <c r="K60" s="325"/>
      <c r="L60" s="325"/>
      <c r="M60" s="325"/>
      <c r="N60" s="325"/>
      <c r="O60" s="325"/>
      <c r="P60" s="325"/>
      <c r="Q60" s="325"/>
      <c r="R60" s="325"/>
      <c r="S60" s="325"/>
      <c r="T60" s="325"/>
      <c r="U60" s="325"/>
      <c r="V60" s="330"/>
    </row>
    <row r="61" spans="1:22" s="378" customFormat="1">
      <c r="A61" s="331"/>
      <c r="B61" s="331"/>
      <c r="C61" s="325"/>
      <c r="D61" s="325"/>
      <c r="E61" s="325"/>
      <c r="F61" s="325"/>
      <c r="G61" s="325"/>
      <c r="H61" s="325"/>
      <c r="I61" s="325"/>
      <c r="J61" s="325"/>
      <c r="K61" s="325"/>
      <c r="L61" s="325"/>
      <c r="M61" s="325"/>
      <c r="N61" s="325"/>
      <c r="O61" s="325"/>
      <c r="P61" s="325"/>
      <c r="Q61" s="325"/>
      <c r="R61" s="325"/>
      <c r="S61" s="325"/>
      <c r="T61" s="325"/>
      <c r="U61" s="325"/>
      <c r="V61" s="330"/>
    </row>
    <row r="62" spans="1:22" s="378" customFormat="1">
      <c r="A62" s="331"/>
      <c r="B62" s="331"/>
      <c r="C62" s="325"/>
      <c r="D62" s="325"/>
      <c r="E62" s="325"/>
      <c r="F62" s="325"/>
      <c r="G62" s="325"/>
      <c r="H62" s="325"/>
      <c r="I62" s="325"/>
      <c r="J62" s="325"/>
      <c r="K62" s="325"/>
      <c r="L62" s="325"/>
      <c r="M62" s="325"/>
      <c r="N62" s="325"/>
      <c r="O62" s="325"/>
      <c r="P62" s="325"/>
      <c r="Q62" s="325"/>
      <c r="R62" s="325"/>
      <c r="S62" s="325"/>
      <c r="T62" s="325"/>
      <c r="U62" s="325"/>
      <c r="V62" s="330"/>
    </row>
    <row r="63" spans="1:22" s="378" customFormat="1">
      <c r="A63" s="331"/>
      <c r="B63" s="331"/>
      <c r="C63" s="325"/>
      <c r="D63" s="325"/>
      <c r="E63" s="325"/>
      <c r="F63" s="325"/>
      <c r="G63" s="325"/>
      <c r="H63" s="325"/>
      <c r="I63" s="325"/>
      <c r="J63" s="325"/>
      <c r="K63" s="325"/>
      <c r="L63" s="325"/>
      <c r="M63" s="325"/>
      <c r="N63" s="325"/>
      <c r="O63" s="325"/>
      <c r="P63" s="325"/>
      <c r="Q63" s="325"/>
      <c r="R63" s="325"/>
      <c r="S63" s="325"/>
      <c r="T63" s="325"/>
      <c r="U63" s="325"/>
      <c r="V63" s="330"/>
    </row>
    <row r="64" spans="1:22" s="378" customFormat="1">
      <c r="A64" s="331"/>
      <c r="B64" s="331"/>
      <c r="C64" s="325"/>
      <c r="D64" s="325"/>
      <c r="E64" s="325"/>
      <c r="F64" s="325"/>
      <c r="G64" s="325"/>
      <c r="H64" s="325"/>
      <c r="I64" s="325"/>
      <c r="J64" s="325"/>
      <c r="K64" s="325"/>
      <c r="L64" s="325"/>
      <c r="M64" s="325"/>
      <c r="N64" s="325"/>
      <c r="O64" s="325"/>
      <c r="P64" s="325"/>
      <c r="Q64" s="325"/>
      <c r="R64" s="325"/>
      <c r="S64" s="325"/>
      <c r="T64" s="325"/>
      <c r="U64" s="325"/>
      <c r="V64" s="330"/>
    </row>
    <row r="65" spans="1:22" s="378" customFormat="1">
      <c r="A65" s="331"/>
      <c r="B65" s="331"/>
      <c r="C65" s="325"/>
      <c r="D65" s="325"/>
      <c r="E65" s="325"/>
      <c r="F65" s="325"/>
      <c r="G65" s="325"/>
      <c r="H65" s="325"/>
      <c r="I65" s="325"/>
      <c r="J65" s="325"/>
      <c r="K65" s="325"/>
      <c r="L65" s="325"/>
      <c r="M65" s="325"/>
      <c r="N65" s="325"/>
      <c r="O65" s="325"/>
      <c r="P65" s="325"/>
      <c r="Q65" s="325"/>
      <c r="R65" s="325"/>
      <c r="S65" s="325"/>
      <c r="T65" s="325"/>
      <c r="U65" s="325"/>
      <c r="V65" s="330"/>
    </row>
    <row r="66" spans="1:22" s="378" customFormat="1">
      <c r="A66" s="331"/>
      <c r="B66" s="331"/>
      <c r="C66" s="325"/>
      <c r="D66" s="325"/>
      <c r="E66" s="325"/>
      <c r="F66" s="325"/>
      <c r="G66" s="325"/>
      <c r="H66" s="325"/>
      <c r="I66" s="325"/>
      <c r="J66" s="325"/>
      <c r="K66" s="325"/>
      <c r="L66" s="325"/>
      <c r="M66" s="325"/>
      <c r="N66" s="325"/>
      <c r="O66" s="325"/>
      <c r="P66" s="325"/>
      <c r="Q66" s="325"/>
      <c r="R66" s="325"/>
      <c r="S66" s="325"/>
      <c r="T66" s="325"/>
      <c r="U66" s="325"/>
      <c r="V66" s="330"/>
    </row>
    <row r="67" spans="1:22" s="378" customFormat="1">
      <c r="A67" s="331"/>
      <c r="B67" s="331"/>
      <c r="C67" s="325"/>
      <c r="D67" s="325"/>
      <c r="E67" s="325"/>
      <c r="F67" s="325"/>
      <c r="G67" s="325"/>
      <c r="H67" s="325"/>
      <c r="I67" s="325"/>
      <c r="J67" s="325"/>
      <c r="K67" s="325"/>
      <c r="L67" s="325"/>
      <c r="M67" s="325"/>
      <c r="N67" s="325"/>
      <c r="O67" s="325"/>
      <c r="P67" s="325"/>
      <c r="Q67" s="325"/>
      <c r="R67" s="325"/>
      <c r="S67" s="325"/>
      <c r="T67" s="325"/>
      <c r="U67" s="325"/>
      <c r="V67" s="330"/>
    </row>
    <row r="68" spans="1:22" s="378" customFormat="1">
      <c r="A68" s="331"/>
      <c r="B68" s="331"/>
      <c r="C68" s="325"/>
      <c r="D68" s="325"/>
      <c r="E68" s="325"/>
      <c r="F68" s="325"/>
      <c r="G68" s="325"/>
      <c r="H68" s="325"/>
      <c r="I68" s="325"/>
      <c r="J68" s="325"/>
      <c r="K68" s="325"/>
      <c r="L68" s="325"/>
      <c r="M68" s="325"/>
      <c r="N68" s="325"/>
      <c r="O68" s="325"/>
      <c r="P68" s="325"/>
      <c r="Q68" s="325"/>
      <c r="R68" s="325"/>
      <c r="S68" s="325"/>
      <c r="T68" s="325"/>
      <c r="U68" s="325"/>
      <c r="V68" s="330"/>
    </row>
    <row r="69" spans="1:22" s="378" customFormat="1">
      <c r="A69" s="331"/>
      <c r="B69" s="331"/>
      <c r="C69" s="325"/>
      <c r="D69" s="325"/>
      <c r="E69" s="325"/>
      <c r="F69" s="325"/>
      <c r="G69" s="325"/>
      <c r="H69" s="325"/>
      <c r="I69" s="325"/>
      <c r="J69" s="325"/>
      <c r="K69" s="325"/>
      <c r="L69" s="325"/>
      <c r="M69" s="325"/>
      <c r="N69" s="325"/>
      <c r="O69" s="325"/>
      <c r="P69" s="325"/>
      <c r="Q69" s="325"/>
      <c r="R69" s="325"/>
      <c r="S69" s="325"/>
      <c r="T69" s="325"/>
      <c r="U69" s="325"/>
      <c r="V69" s="330"/>
    </row>
    <row r="70" spans="1:22" s="378" customFormat="1">
      <c r="A70" s="331"/>
      <c r="B70" s="331"/>
      <c r="C70" s="325"/>
      <c r="D70" s="325"/>
      <c r="E70" s="325"/>
      <c r="F70" s="325"/>
      <c r="G70" s="325"/>
      <c r="H70" s="325"/>
      <c r="I70" s="325"/>
      <c r="J70" s="325"/>
      <c r="K70" s="325"/>
      <c r="L70" s="325"/>
      <c r="M70" s="325"/>
      <c r="N70" s="325"/>
      <c r="O70" s="325"/>
      <c r="P70" s="325"/>
      <c r="Q70" s="325"/>
      <c r="R70" s="325"/>
      <c r="S70" s="325"/>
      <c r="T70" s="325"/>
      <c r="U70" s="325"/>
      <c r="V70" s="330"/>
    </row>
    <row r="71" spans="1:22" s="378" customFormat="1">
      <c r="A71" s="331"/>
      <c r="B71" s="331"/>
      <c r="C71" s="325"/>
      <c r="D71" s="325"/>
      <c r="E71" s="325"/>
      <c r="F71" s="325"/>
      <c r="G71" s="325"/>
      <c r="H71" s="325"/>
      <c r="I71" s="325"/>
      <c r="J71" s="325"/>
      <c r="K71" s="325"/>
      <c r="L71" s="325"/>
      <c r="M71" s="325"/>
      <c r="N71" s="325"/>
      <c r="O71" s="325"/>
      <c r="P71" s="325"/>
      <c r="Q71" s="325"/>
      <c r="R71" s="325"/>
      <c r="S71" s="325"/>
      <c r="T71" s="325"/>
      <c r="U71" s="325"/>
      <c r="V71" s="330"/>
    </row>
    <row r="72" spans="1:22">
      <c r="A72" s="331"/>
      <c r="B72" s="331"/>
      <c r="C72" s="325"/>
      <c r="D72" s="325"/>
      <c r="E72" s="325"/>
      <c r="F72" s="325"/>
      <c r="G72" s="325"/>
      <c r="H72" s="325"/>
      <c r="I72" s="325"/>
      <c r="J72" s="325"/>
      <c r="K72" s="325"/>
      <c r="L72" s="325"/>
      <c r="M72" s="325"/>
      <c r="N72" s="325"/>
      <c r="O72" s="325"/>
      <c r="P72" s="325"/>
      <c r="Q72" s="325"/>
      <c r="R72" s="325"/>
      <c r="S72" s="325"/>
      <c r="T72" s="325"/>
      <c r="U72" s="325"/>
    </row>
    <row r="73" spans="1:22">
      <c r="A73" s="331"/>
      <c r="B73" s="331"/>
      <c r="C73" s="325"/>
      <c r="D73" s="325"/>
      <c r="E73" s="325"/>
      <c r="F73" s="325"/>
      <c r="G73" s="325"/>
      <c r="H73" s="325"/>
      <c r="I73" s="325"/>
      <c r="J73" s="325"/>
      <c r="K73" s="325"/>
      <c r="L73" s="325"/>
      <c r="M73" s="325"/>
      <c r="N73" s="325"/>
      <c r="O73" s="325"/>
      <c r="P73" s="325"/>
      <c r="Q73" s="325"/>
      <c r="R73" s="325"/>
      <c r="S73" s="325"/>
      <c r="T73" s="325"/>
      <c r="U73" s="325"/>
    </row>
    <row r="74" spans="1:22">
      <c r="A74" s="331"/>
      <c r="B74" s="331"/>
      <c r="C74" s="325"/>
      <c r="D74" s="325"/>
      <c r="E74" s="325"/>
      <c r="F74" s="325"/>
      <c r="G74" s="325"/>
      <c r="H74" s="325"/>
      <c r="I74" s="325"/>
      <c r="J74" s="325"/>
      <c r="K74" s="325"/>
      <c r="L74" s="325"/>
      <c r="M74" s="325"/>
      <c r="N74" s="325"/>
      <c r="O74" s="325"/>
      <c r="P74" s="325"/>
      <c r="Q74" s="325"/>
      <c r="R74" s="325"/>
      <c r="S74" s="325"/>
      <c r="T74" s="325"/>
      <c r="U74" s="325"/>
    </row>
    <row r="75" spans="1:22">
      <c r="A75" s="331"/>
      <c r="B75" s="331"/>
      <c r="C75" s="325"/>
      <c r="D75" s="325"/>
      <c r="E75" s="325"/>
      <c r="F75" s="325"/>
      <c r="G75" s="325"/>
      <c r="H75" s="325"/>
      <c r="I75" s="325"/>
      <c r="J75" s="325"/>
      <c r="K75" s="325"/>
      <c r="L75" s="325"/>
      <c r="M75" s="325"/>
      <c r="N75" s="325"/>
      <c r="O75" s="325"/>
      <c r="P75" s="325"/>
      <c r="Q75" s="325"/>
      <c r="R75" s="325"/>
      <c r="S75" s="325"/>
      <c r="T75" s="325"/>
      <c r="U75" s="325"/>
    </row>
    <row r="76" spans="1:22">
      <c r="A76" s="331"/>
      <c r="B76" s="331"/>
      <c r="C76" s="325"/>
      <c r="D76" s="325"/>
      <c r="E76" s="325"/>
      <c r="F76" s="325"/>
      <c r="G76" s="325"/>
      <c r="H76" s="325"/>
      <c r="I76" s="325"/>
      <c r="J76" s="325"/>
      <c r="K76" s="325"/>
      <c r="L76" s="325"/>
      <c r="M76" s="325"/>
      <c r="N76" s="325"/>
      <c r="O76" s="325"/>
      <c r="P76" s="325"/>
      <c r="Q76" s="325"/>
      <c r="R76" s="325"/>
      <c r="S76" s="325"/>
      <c r="T76" s="325"/>
      <c r="U76" s="325"/>
    </row>
    <row r="77" spans="1:22">
      <c r="A77" s="331"/>
      <c r="B77" s="331"/>
      <c r="C77" s="325"/>
      <c r="D77" s="325"/>
      <c r="E77" s="325"/>
      <c r="F77" s="325"/>
      <c r="G77" s="325"/>
      <c r="H77" s="325"/>
      <c r="I77" s="325"/>
      <c r="J77" s="325"/>
      <c r="K77" s="325"/>
      <c r="L77" s="325"/>
      <c r="M77" s="325"/>
      <c r="N77" s="325"/>
      <c r="O77" s="325"/>
      <c r="P77" s="325"/>
      <c r="Q77" s="325"/>
      <c r="R77" s="325"/>
      <c r="S77" s="325"/>
      <c r="T77" s="325"/>
      <c r="U77" s="325"/>
    </row>
  </sheetData>
  <mergeCells count="236">
    <mergeCell ref="W45:W48"/>
    <mergeCell ref="X45:X48"/>
    <mergeCell ref="Q45:Q48"/>
    <mergeCell ref="R45:R48"/>
    <mergeCell ref="S45:S48"/>
    <mergeCell ref="T45:T48"/>
    <mergeCell ref="U45:U48"/>
    <mergeCell ref="V45:V48"/>
    <mergeCell ref="K45:K48"/>
    <mergeCell ref="L45:L48"/>
    <mergeCell ref="M45:M48"/>
    <mergeCell ref="N45:N48"/>
    <mergeCell ref="O45:O48"/>
    <mergeCell ref="P45:P48"/>
    <mergeCell ref="A45:A48"/>
    <mergeCell ref="C45:C48"/>
    <mergeCell ref="D45:D48"/>
    <mergeCell ref="E45:E48"/>
    <mergeCell ref="F45:F48"/>
    <mergeCell ref="G45:G48"/>
    <mergeCell ref="H45:H48"/>
    <mergeCell ref="I45:I48"/>
    <mergeCell ref="J45:J48"/>
    <mergeCell ref="W37:W38"/>
    <mergeCell ref="X37:X38"/>
    <mergeCell ref="A39:A44"/>
    <mergeCell ref="D39:D44"/>
    <mergeCell ref="Q39:Q44"/>
    <mergeCell ref="R39:R44"/>
    <mergeCell ref="S39:S44"/>
    <mergeCell ref="T39:T44"/>
    <mergeCell ref="O37:O38"/>
    <mergeCell ref="P37:P38"/>
    <mergeCell ref="Q37:Q38"/>
    <mergeCell ref="R37:R38"/>
    <mergeCell ref="S37:S38"/>
    <mergeCell ref="T37:T38"/>
    <mergeCell ref="I37:I38"/>
    <mergeCell ref="J37:J38"/>
    <mergeCell ref="K37:K38"/>
    <mergeCell ref="L37:L38"/>
    <mergeCell ref="M37:M38"/>
    <mergeCell ref="N37:N38"/>
    <mergeCell ref="U39:U44"/>
    <mergeCell ref="U34:U36"/>
    <mergeCell ref="V34:V36"/>
    <mergeCell ref="W34:W36"/>
    <mergeCell ref="X34:X36"/>
    <mergeCell ref="A37:A38"/>
    <mergeCell ref="D37:D38"/>
    <mergeCell ref="E37:E38"/>
    <mergeCell ref="F37:F38"/>
    <mergeCell ref="G37:G38"/>
    <mergeCell ref="H37:H38"/>
    <mergeCell ref="O34:O36"/>
    <mergeCell ref="P34:P36"/>
    <mergeCell ref="Q34:Q36"/>
    <mergeCell ref="R34:R36"/>
    <mergeCell ref="S34:S36"/>
    <mergeCell ref="T34:T36"/>
    <mergeCell ref="I34:I36"/>
    <mergeCell ref="J34:J36"/>
    <mergeCell ref="K34:K36"/>
    <mergeCell ref="L34:L36"/>
    <mergeCell ref="M34:M36"/>
    <mergeCell ref="N34:N36"/>
    <mergeCell ref="U37:U38"/>
    <mergeCell ref="V37:V38"/>
    <mergeCell ref="R31:R33"/>
    <mergeCell ref="S31:S33"/>
    <mergeCell ref="T31:T33"/>
    <mergeCell ref="I31:I33"/>
    <mergeCell ref="J31:J33"/>
    <mergeCell ref="K31:K33"/>
    <mergeCell ref="L31:L33"/>
    <mergeCell ref="M31:M33"/>
    <mergeCell ref="N31:N33"/>
    <mergeCell ref="A34:A36"/>
    <mergeCell ref="D34:D36"/>
    <mergeCell ref="E34:E36"/>
    <mergeCell ref="F34:F36"/>
    <mergeCell ref="G34:G36"/>
    <mergeCell ref="H34:H36"/>
    <mergeCell ref="O31:O33"/>
    <mergeCell ref="P31:P33"/>
    <mergeCell ref="Q31:Q33"/>
    <mergeCell ref="W27:W30"/>
    <mergeCell ref="X27:X30"/>
    <mergeCell ref="A31:A33"/>
    <mergeCell ref="D31:D33"/>
    <mergeCell ref="E31:E33"/>
    <mergeCell ref="F31:F33"/>
    <mergeCell ref="G31:G33"/>
    <mergeCell ref="H31:H33"/>
    <mergeCell ref="O27:O30"/>
    <mergeCell ref="P27:P30"/>
    <mergeCell ref="Q27:Q30"/>
    <mergeCell ref="R27:R30"/>
    <mergeCell ref="S27:S30"/>
    <mergeCell ref="T27:T30"/>
    <mergeCell ref="I27:I30"/>
    <mergeCell ref="J27:J30"/>
    <mergeCell ref="K27:K30"/>
    <mergeCell ref="L27:L30"/>
    <mergeCell ref="M27:M30"/>
    <mergeCell ref="N27:N30"/>
    <mergeCell ref="U31:U33"/>
    <mergeCell ref="V31:V33"/>
    <mergeCell ref="W31:W33"/>
    <mergeCell ref="X31:X33"/>
    <mergeCell ref="U22:U26"/>
    <mergeCell ref="V22:V26"/>
    <mergeCell ref="W22:W26"/>
    <mergeCell ref="X22:X26"/>
    <mergeCell ref="A27:A30"/>
    <mergeCell ref="D27:D30"/>
    <mergeCell ref="E27:E30"/>
    <mergeCell ref="F27:F30"/>
    <mergeCell ref="G27:G30"/>
    <mergeCell ref="H27:H30"/>
    <mergeCell ref="O22:O26"/>
    <mergeCell ref="P22:P26"/>
    <mergeCell ref="Q22:Q26"/>
    <mergeCell ref="R22:R26"/>
    <mergeCell ref="S22:S26"/>
    <mergeCell ref="T22:T26"/>
    <mergeCell ref="I22:I26"/>
    <mergeCell ref="J22:J26"/>
    <mergeCell ref="K22:K26"/>
    <mergeCell ref="L22:L26"/>
    <mergeCell ref="M22:M26"/>
    <mergeCell ref="N22:N26"/>
    <mergeCell ref="U27:U30"/>
    <mergeCell ref="V27:V30"/>
    <mergeCell ref="R19:R21"/>
    <mergeCell ref="S19:S21"/>
    <mergeCell ref="T19:T21"/>
    <mergeCell ref="I19:I21"/>
    <mergeCell ref="J19:J21"/>
    <mergeCell ref="K19:K21"/>
    <mergeCell ref="L19:L21"/>
    <mergeCell ref="M19:M21"/>
    <mergeCell ref="N19:N21"/>
    <mergeCell ref="A22:A26"/>
    <mergeCell ref="D22:D26"/>
    <mergeCell ref="E22:E26"/>
    <mergeCell ref="F22:F26"/>
    <mergeCell ref="G22:G26"/>
    <mergeCell ref="H22:H26"/>
    <mergeCell ref="O19:O21"/>
    <mergeCell ref="P19:P21"/>
    <mergeCell ref="Q19:Q21"/>
    <mergeCell ref="W16:W18"/>
    <mergeCell ref="X16:X18"/>
    <mergeCell ref="A19:A21"/>
    <mergeCell ref="D19:D21"/>
    <mergeCell ref="E19:E21"/>
    <mergeCell ref="F19:F21"/>
    <mergeCell ref="G19:G21"/>
    <mergeCell ref="H19:H21"/>
    <mergeCell ref="O16:O18"/>
    <mergeCell ref="P16:P18"/>
    <mergeCell ref="Q16:Q18"/>
    <mergeCell ref="R16:R18"/>
    <mergeCell ref="S16:S18"/>
    <mergeCell ref="T16:T18"/>
    <mergeCell ref="I16:I18"/>
    <mergeCell ref="J16:J18"/>
    <mergeCell ref="K16:K18"/>
    <mergeCell ref="L16:L18"/>
    <mergeCell ref="M16:M18"/>
    <mergeCell ref="N16:N18"/>
    <mergeCell ref="U19:U21"/>
    <mergeCell ref="V19:V21"/>
    <mergeCell ref="W19:W21"/>
    <mergeCell ref="X19:X21"/>
    <mergeCell ref="U13:U15"/>
    <mergeCell ref="V13:V15"/>
    <mergeCell ref="W13:W15"/>
    <mergeCell ref="X13:X15"/>
    <mergeCell ref="A16:A18"/>
    <mergeCell ref="D16:D18"/>
    <mergeCell ref="E16:E18"/>
    <mergeCell ref="F16:F18"/>
    <mergeCell ref="G16:G18"/>
    <mergeCell ref="H16:H18"/>
    <mergeCell ref="O13:O15"/>
    <mergeCell ref="P13:P15"/>
    <mergeCell ref="Q13:Q15"/>
    <mergeCell ref="R13:R15"/>
    <mergeCell ref="S13:S15"/>
    <mergeCell ref="T13:T15"/>
    <mergeCell ref="I13:I15"/>
    <mergeCell ref="J13:J15"/>
    <mergeCell ref="K13:K15"/>
    <mergeCell ref="L13:L15"/>
    <mergeCell ref="M13:M15"/>
    <mergeCell ref="N13:N15"/>
    <mergeCell ref="U16:U18"/>
    <mergeCell ref="V16:V18"/>
    <mergeCell ref="A13:A15"/>
    <mergeCell ref="D13:D15"/>
    <mergeCell ref="E13:E15"/>
    <mergeCell ref="F13:F15"/>
    <mergeCell ref="G13:G15"/>
    <mergeCell ref="H13:H15"/>
    <mergeCell ref="O7:O12"/>
    <mergeCell ref="P7:P12"/>
    <mergeCell ref="Q7:Q12"/>
    <mergeCell ref="I7:I12"/>
    <mergeCell ref="J7:J12"/>
    <mergeCell ref="K7:K12"/>
    <mergeCell ref="L7:L12"/>
    <mergeCell ref="M7:M12"/>
    <mergeCell ref="N7:N12"/>
    <mergeCell ref="A7:A12"/>
    <mergeCell ref="D7:D12"/>
    <mergeCell ref="E7:E12"/>
    <mergeCell ref="F7:F12"/>
    <mergeCell ref="G7:G12"/>
    <mergeCell ref="H7:H12"/>
    <mergeCell ref="A3:A5"/>
    <mergeCell ref="B3:B5"/>
    <mergeCell ref="C3:C5"/>
    <mergeCell ref="D3:D5"/>
    <mergeCell ref="E3:X3"/>
    <mergeCell ref="E4:J4"/>
    <mergeCell ref="K4:P4"/>
    <mergeCell ref="Q4:S4"/>
    <mergeCell ref="U7:U12"/>
    <mergeCell ref="V7:V12"/>
    <mergeCell ref="W7:W12"/>
    <mergeCell ref="X7:X12"/>
    <mergeCell ref="R7:R12"/>
    <mergeCell ref="S7:S12"/>
    <mergeCell ref="T7:T12"/>
  </mergeCells>
  <pageMargins left="0.3" right="0.31" top="0.3" bottom="0.21" header="0.21" footer="0.17"/>
  <pageSetup paperSize="9"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W19"/>
  <sheetViews>
    <sheetView view="pageBreakPreview" topLeftCell="A13" zoomScale="60" zoomScaleNormal="55" workbookViewId="0">
      <selection activeCell="N7" sqref="N7"/>
    </sheetView>
  </sheetViews>
  <sheetFormatPr defaultRowHeight="15"/>
  <cols>
    <col min="1" max="1" width="38.7109375" customWidth="1"/>
    <col min="2" max="2" width="22.140625" customWidth="1"/>
    <col min="3" max="19" width="11.7109375" customWidth="1"/>
    <col min="20" max="21" width="21.85546875" customWidth="1"/>
    <col min="22" max="22" width="25.42578125" customWidth="1"/>
    <col min="23" max="23" width="21.85546875" customWidth="1"/>
  </cols>
  <sheetData>
    <row r="1" spans="1:23" s="84" customFormat="1" ht="150.75" customHeight="1" thickBot="1">
      <c r="A1" s="328"/>
      <c r="D1" s="778"/>
      <c r="E1" s="779"/>
      <c r="F1" s="779"/>
      <c r="G1" s="779"/>
      <c r="H1" s="779"/>
      <c r="I1" s="555"/>
      <c r="J1" s="555"/>
      <c r="K1" s="780"/>
      <c r="L1" s="780"/>
      <c r="M1" s="780"/>
      <c r="N1" s="780"/>
      <c r="O1" s="780"/>
      <c r="P1" s="780"/>
      <c r="Q1" s="556"/>
      <c r="R1" s="556"/>
      <c r="S1" s="556"/>
      <c r="T1" s="556"/>
      <c r="U1" s="556"/>
      <c r="V1" s="556"/>
      <c r="W1" s="105">
        <v>2</v>
      </c>
    </row>
    <row r="2" spans="1:23" s="37" customFormat="1" ht="45.75" customHeight="1" thickBot="1">
      <c r="A2" s="763" t="s">
        <v>157</v>
      </c>
      <c r="B2" s="766" t="s">
        <v>154</v>
      </c>
      <c r="C2" s="748" t="s">
        <v>155</v>
      </c>
      <c r="D2" s="748" t="s">
        <v>156</v>
      </c>
      <c r="E2" s="594" t="s">
        <v>20</v>
      </c>
      <c r="F2" s="595"/>
      <c r="G2" s="595"/>
      <c r="H2" s="595"/>
      <c r="I2" s="595"/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6"/>
    </row>
    <row r="3" spans="1:23" s="37" customFormat="1" ht="47.25" customHeight="1" thickBot="1">
      <c r="A3" s="764"/>
      <c r="B3" s="767"/>
      <c r="C3" s="749"/>
      <c r="D3" s="749"/>
      <c r="E3" s="781" t="s">
        <v>224</v>
      </c>
      <c r="F3" s="782"/>
      <c r="G3" s="782"/>
      <c r="H3" s="782"/>
      <c r="I3" s="782"/>
      <c r="J3" s="783"/>
      <c r="K3" s="784" t="s">
        <v>0</v>
      </c>
      <c r="L3" s="785"/>
      <c r="M3" s="785"/>
      <c r="N3" s="785"/>
      <c r="O3" s="785"/>
      <c r="P3" s="786"/>
      <c r="Q3" s="775" t="s">
        <v>268</v>
      </c>
      <c r="R3" s="776"/>
      <c r="S3" s="777"/>
      <c r="T3" s="773" t="s">
        <v>200</v>
      </c>
      <c r="U3" s="773" t="s">
        <v>201</v>
      </c>
      <c r="V3" s="773" t="s">
        <v>2</v>
      </c>
      <c r="W3" s="773" t="s">
        <v>199</v>
      </c>
    </row>
    <row r="4" spans="1:23" s="37" customFormat="1" ht="180" customHeight="1" thickBot="1">
      <c r="A4" s="765"/>
      <c r="B4" s="768"/>
      <c r="C4" s="750"/>
      <c r="D4" s="750"/>
      <c r="E4" s="368" t="s">
        <v>9</v>
      </c>
      <c r="F4" s="369" t="s">
        <v>143</v>
      </c>
      <c r="G4" s="370" t="s">
        <v>204</v>
      </c>
      <c r="H4" s="370" t="s">
        <v>205</v>
      </c>
      <c r="I4" s="369" t="s">
        <v>10</v>
      </c>
      <c r="J4" s="371" t="s">
        <v>5</v>
      </c>
      <c r="K4" s="368" t="s">
        <v>9</v>
      </c>
      <c r="L4" s="369" t="s">
        <v>143</v>
      </c>
      <c r="M4" s="370" t="s">
        <v>204</v>
      </c>
      <c r="N4" s="370" t="s">
        <v>205</v>
      </c>
      <c r="O4" s="369" t="s">
        <v>10</v>
      </c>
      <c r="P4" s="371" t="s">
        <v>5</v>
      </c>
      <c r="Q4" s="251" t="s">
        <v>275</v>
      </c>
      <c r="R4" s="252" t="s">
        <v>269</v>
      </c>
      <c r="S4" s="253" t="s">
        <v>270</v>
      </c>
      <c r="T4" s="774"/>
      <c r="U4" s="774"/>
      <c r="V4" s="774"/>
      <c r="W4" s="774"/>
    </row>
    <row r="5" spans="1:23" s="378" customFormat="1" ht="51" customHeight="1" thickBot="1">
      <c r="A5" s="367" t="s">
        <v>292</v>
      </c>
      <c r="B5" s="384" t="s">
        <v>285</v>
      </c>
      <c r="C5" s="379">
        <v>2</v>
      </c>
      <c r="D5" s="379">
        <v>80</v>
      </c>
      <c r="E5" s="550">
        <f>'Красноярск 2'!E5+35000/100.8</f>
        <v>1316.3722222222223</v>
      </c>
      <c r="F5" s="553">
        <f>'Красноярск 2'!F5+35000/100.8</f>
        <v>1467.6213622222224</v>
      </c>
      <c r="G5" s="553">
        <f>'Красноярск 2'!G5+35000/100.8</f>
        <v>1403.9076772222222</v>
      </c>
      <c r="H5" s="553">
        <f>'Красноярск 2'!H5+35000/100.8</f>
        <v>1512.7222222222222</v>
      </c>
      <c r="I5" s="553">
        <f>'Красноярск 2'!I5+35000/100.8</f>
        <v>1512.1007272222221</v>
      </c>
      <c r="J5" s="382">
        <f>'Красноярск 2'!J5+35000/100.8</f>
        <v>1597.4530222222222</v>
      </c>
      <c r="K5" s="553">
        <f>'Красноярск 2'!K5+35000/100.8</f>
        <v>2560.2251122222228</v>
      </c>
      <c r="L5" s="553">
        <f>'Красноярск 2'!L5+35000/100.8</f>
        <v>2560.2251122222228</v>
      </c>
      <c r="M5" s="553">
        <f>'Красноярск 2'!M5+35000/100.8</f>
        <v>2560.2251122222228</v>
      </c>
      <c r="N5" s="553">
        <f>'Красноярск 2'!N5+35000/100.8</f>
        <v>2560.2251122222228</v>
      </c>
      <c r="O5" s="553">
        <f>'Красноярск 2'!O5+35000/100.8</f>
        <v>2560.2251122222228</v>
      </c>
      <c r="P5" s="558">
        <f>'Красноярск 2'!P5+35000/100.8</f>
        <v>2560.2251122222228</v>
      </c>
      <c r="Q5" s="550">
        <f>'Красноярск 2'!Q5+35000/100.8</f>
        <v>2891.444147222222</v>
      </c>
      <c r="R5" s="553">
        <f>'Красноярск 2'!R5+35000/100.8</f>
        <v>2891.444147222222</v>
      </c>
      <c r="S5" s="382">
        <f>'Красноярск 2'!S5+35000/100.8</f>
        <v>2891.444147222222</v>
      </c>
      <c r="T5" s="549">
        <f>'Красноярск 2'!T5+35000/100.8</f>
        <v>2560.2251122222228</v>
      </c>
      <c r="U5" s="549">
        <f>'Красноярск 2'!U5+35000/100.8</f>
        <v>2684.5628572222222</v>
      </c>
      <c r="V5" s="549">
        <f>'Красноярск 2'!V5+35000/100.8</f>
        <v>3301.0273072222221</v>
      </c>
      <c r="W5" s="549">
        <f>'Красноярск 2'!W5+35000/100.8</f>
        <v>3301.0273072222221</v>
      </c>
    </row>
    <row r="6" spans="1:23" s="378" customFormat="1" ht="51" customHeight="1" thickBot="1">
      <c r="A6" s="388" t="s">
        <v>307</v>
      </c>
      <c r="B6" s="394" t="s">
        <v>18</v>
      </c>
      <c r="C6" s="407">
        <v>12</v>
      </c>
      <c r="D6" s="407">
        <v>60</v>
      </c>
      <c r="E6" s="400">
        <f>'Красноярск 2'!E6+35000/140.4</f>
        <v>1048.3377492877494</v>
      </c>
      <c r="F6" s="401">
        <f>'Красноярск 2'!F6+35000/140.4</f>
        <v>1216.3377492877494</v>
      </c>
      <c r="G6" s="401">
        <f>'Красноярск 2'!G6+35000/140.4</f>
        <v>1171.2318492877494</v>
      </c>
      <c r="H6" s="401">
        <f>'Красноярск 2'!H6+35000/140.4</f>
        <v>1346.7225492877492</v>
      </c>
      <c r="I6" s="401">
        <f>'Красноярск 2'!I6+35000/140.4</f>
        <v>1346.7225492877492</v>
      </c>
      <c r="J6" s="402">
        <f>'Красноярск 2'!J6+35000/140.4</f>
        <v>1376.3829492877494</v>
      </c>
      <c r="K6" s="400">
        <f>'Красноярск 2'!K6+35000/140.4</f>
        <v>1731.9369942877493</v>
      </c>
      <c r="L6" s="401">
        <f>'Красноярск 2'!L6+35000/140.4</f>
        <v>1731.9369942877493</v>
      </c>
      <c r="M6" s="401">
        <f>'Красноярск 2'!M6+35000/140.4</f>
        <v>1731.9369942877493</v>
      </c>
      <c r="N6" s="401">
        <f>'Красноярск 2'!N6+35000/140.4</f>
        <v>1731.9369942877493</v>
      </c>
      <c r="O6" s="401">
        <f>'Красноярск 2'!O6+35000/140.4</f>
        <v>1731.9369942877493</v>
      </c>
      <c r="P6" s="402">
        <f>'Красноярск 2'!P6+35000/140.4</f>
        <v>1731.9369942877493</v>
      </c>
      <c r="Q6" s="403">
        <f>'Красноярск 2'!Q6+35000/140.4</f>
        <v>1954.4911092877494</v>
      </c>
      <c r="R6" s="404">
        <f>'Красноярск 2'!R6+35000/140.4</f>
        <v>1954.4911092877494</v>
      </c>
      <c r="S6" s="402">
        <f>'Красноярск 2'!S6+35000/140.4</f>
        <v>1954.4911092877494</v>
      </c>
      <c r="T6" s="405">
        <f>'Красноярск 2'!T6+35000/140.4</f>
        <v>1731.9369942877493</v>
      </c>
      <c r="U6" s="405">
        <f>'Красноярск 2'!U6+35000/140.4</f>
        <v>1861.4990142877493</v>
      </c>
      <c r="V6" s="405" t="s">
        <v>111</v>
      </c>
      <c r="W6" s="405">
        <f>'Красноярск 2'!W6+35000/140.4</f>
        <v>1996.2853092877492</v>
      </c>
    </row>
    <row r="7" spans="1:23" s="378" customFormat="1" ht="51" customHeight="1" thickBot="1">
      <c r="A7" s="383" t="s">
        <v>306</v>
      </c>
      <c r="B7" s="365" t="s">
        <v>23</v>
      </c>
      <c r="C7" s="280">
        <v>4</v>
      </c>
      <c r="D7" s="281">
        <v>60</v>
      </c>
      <c r="E7" s="551" t="s">
        <v>111</v>
      </c>
      <c r="F7" s="267" t="s">
        <v>111</v>
      </c>
      <c r="G7" s="267" t="s">
        <v>111</v>
      </c>
      <c r="H7" s="267" t="s">
        <v>111</v>
      </c>
      <c r="I7" s="267" t="s">
        <v>111</v>
      </c>
      <c r="J7" s="288" t="s">
        <v>111</v>
      </c>
      <c r="K7" s="542" t="s">
        <v>111</v>
      </c>
      <c r="L7" s="269" t="s">
        <v>111</v>
      </c>
      <c r="M7" s="269" t="s">
        <v>111</v>
      </c>
      <c r="N7" s="269" t="s">
        <v>111</v>
      </c>
      <c r="O7" s="269" t="s">
        <v>111</v>
      </c>
      <c r="P7" s="285" t="s">
        <v>111</v>
      </c>
      <c r="Q7" s="268" t="s">
        <v>111</v>
      </c>
      <c r="R7" s="286" t="s">
        <v>111</v>
      </c>
      <c r="S7" s="285" t="s">
        <v>111</v>
      </c>
      <c r="T7" s="320" t="s">
        <v>111</v>
      </c>
      <c r="U7" s="320" t="s">
        <v>111</v>
      </c>
      <c r="V7" s="320">
        <f>'Красноярск 2'!V7+35000/143</f>
        <v>1991.7552447552448</v>
      </c>
      <c r="W7" s="559">
        <f>'Красноярск 2'!W7+35000/143</f>
        <v>1991.7552447552448</v>
      </c>
    </row>
    <row r="8" spans="1:23" s="378" customFormat="1" ht="51" customHeight="1" thickBot="1">
      <c r="A8" s="408" t="s">
        <v>309</v>
      </c>
      <c r="B8" s="409" t="s">
        <v>27</v>
      </c>
      <c r="C8" s="410">
        <v>30</v>
      </c>
      <c r="D8" s="411">
        <v>60</v>
      </c>
      <c r="E8" s="400">
        <f>'Красноярск 2'!E8+35000/144</f>
        <v>1042.1055555555556</v>
      </c>
      <c r="F8" s="401">
        <f>'Красноярск 2'!F8+35000/144</f>
        <v>1210.1055555555556</v>
      </c>
      <c r="G8" s="401">
        <f>'Красноярск 2'!G8+35000/144</f>
        <v>1164.9996555555556</v>
      </c>
      <c r="H8" s="401">
        <f>'Красноярск 2'!H8+35000/144</f>
        <v>1340.4903555555557</v>
      </c>
      <c r="I8" s="401">
        <f>'Красноярск 2'!I8+35000/144</f>
        <v>1340.4903555555557</v>
      </c>
      <c r="J8" s="404">
        <f>'Красноярск 2'!J8+35000/144</f>
        <v>1370.1507555555559</v>
      </c>
      <c r="K8" s="400">
        <f>'Красноярск 2'!K8+35000/144</f>
        <v>1725.7048005555557</v>
      </c>
      <c r="L8" s="401">
        <f>'Красноярск 2'!L8+35000/144</f>
        <v>1725.7048005555557</v>
      </c>
      <c r="M8" s="401">
        <f>'Красноярск 2'!M8+35000/144</f>
        <v>1725.7048005555557</v>
      </c>
      <c r="N8" s="401">
        <f>'Красноярск 2'!N8+35000/144</f>
        <v>1725.7048005555557</v>
      </c>
      <c r="O8" s="401">
        <f>'Красноярск 2'!O8+35000/144</f>
        <v>1725.7048005555557</v>
      </c>
      <c r="P8" s="404">
        <f>'Красноярск 2'!P8+35000/144</f>
        <v>1725.7048005555557</v>
      </c>
      <c r="Q8" s="400">
        <f>'Красноярск 2'!Q8+35000/144</f>
        <v>1948.2589155555556</v>
      </c>
      <c r="R8" s="401">
        <f>'Красноярск 2'!R8+35000/144</f>
        <v>1948.2589155555556</v>
      </c>
      <c r="S8" s="402">
        <f>'Красноярск 2'!S8+35000/144</f>
        <v>1948.2589155555556</v>
      </c>
      <c r="T8" s="440">
        <f>'Красноярск 2'!T8+35000/144</f>
        <v>1725.7048005555557</v>
      </c>
      <c r="U8" s="400">
        <f>'Красноярск 2'!U8+35000/144</f>
        <v>1855.2668205555556</v>
      </c>
      <c r="V8" s="544" t="s">
        <v>111</v>
      </c>
      <c r="W8" s="544">
        <f>'Красноярск 2'!W8+35000/144</f>
        <v>1990.0531155555555</v>
      </c>
    </row>
    <row r="9" spans="1:23" s="378" customFormat="1" ht="51" customHeight="1" thickBot="1">
      <c r="A9" s="383" t="s">
        <v>310</v>
      </c>
      <c r="B9" s="365" t="s">
        <v>28</v>
      </c>
      <c r="C9" s="276">
        <v>99</v>
      </c>
      <c r="D9" s="276">
        <v>60</v>
      </c>
      <c r="E9" s="538">
        <f>'Красноярск 2'!E9+35000/142.56</f>
        <v>1044.5606621773288</v>
      </c>
      <c r="F9" s="576">
        <f>'Красноярск 2'!F9+35000/142.56</f>
        <v>1212.5606621773288</v>
      </c>
      <c r="G9" s="576">
        <f>'Красноярск 2'!G9+35000/142.56</f>
        <v>1167.4547621773288</v>
      </c>
      <c r="H9" s="576">
        <f>'Красноярск 2'!H9+35000/142.56</f>
        <v>1342.9454621773289</v>
      </c>
      <c r="I9" s="576">
        <f>'Красноярск 2'!I9+35000/142.56</f>
        <v>1342.9454621773289</v>
      </c>
      <c r="J9" s="577">
        <f>'Красноярск 2'!J9+35000/142.56</f>
        <v>1372.6058621773291</v>
      </c>
      <c r="K9" s="550">
        <f>'Красноярск 2'!K9+35000/142.56</f>
        <v>1728.1599071773289</v>
      </c>
      <c r="L9" s="576">
        <f>'Красноярск 2'!L9+35000/142.56</f>
        <v>1728.1599071773289</v>
      </c>
      <c r="M9" s="576">
        <f>'Красноярск 2'!M9+35000/142.56</f>
        <v>1728.1599071773289</v>
      </c>
      <c r="N9" s="576">
        <f>'Красноярск 2'!N9+35000/142.56</f>
        <v>1728.1599071773289</v>
      </c>
      <c r="O9" s="576">
        <f>'Красноярск 2'!O9+35000/142.56</f>
        <v>1728.1599071773289</v>
      </c>
      <c r="P9" s="577">
        <f>'Красноярск 2'!P9+35000/142.56</f>
        <v>1728.1599071773289</v>
      </c>
      <c r="Q9" s="557">
        <f>'Красноярск 2'!Q9+35000/142.56</f>
        <v>1950.7140221773291</v>
      </c>
      <c r="R9" s="578">
        <f>'Красноярск 2'!R9+35000/142.56</f>
        <v>1950.7140221773291</v>
      </c>
      <c r="S9" s="577">
        <f>'Красноярск 2'!S9+35000/142.56</f>
        <v>1950.7140221773291</v>
      </c>
      <c r="T9" s="320">
        <f>'Красноярск 2'!T9+35000/142.56</f>
        <v>1728.1599071773289</v>
      </c>
      <c r="U9" s="320">
        <f>'Красноярск 2'!U9+35000/142.56</f>
        <v>1857.721927177329</v>
      </c>
      <c r="V9" s="320" t="s">
        <v>111</v>
      </c>
      <c r="W9" s="320">
        <f>'Красноярск 2'!W9+35000/142.56</f>
        <v>1992.5082221773289</v>
      </c>
    </row>
    <row r="10" spans="1:23" s="378" customFormat="1" ht="51" customHeight="1" thickBot="1">
      <c r="A10" s="419" t="s">
        <v>308</v>
      </c>
      <c r="B10" s="420" t="s">
        <v>27</v>
      </c>
      <c r="C10" s="421">
        <v>30</v>
      </c>
      <c r="D10" s="387">
        <v>40</v>
      </c>
      <c r="E10" s="400">
        <f>'Красноярск 2'!E10+35000/192</f>
        <v>923.80166666666673</v>
      </c>
      <c r="F10" s="530">
        <f>'Красноярск 2'!F10+35000/192</f>
        <v>1006.6036166666668</v>
      </c>
      <c r="G10" s="530">
        <f>'Красноярск 2'!G10+35000/192</f>
        <v>993.94166666666672</v>
      </c>
      <c r="H10" s="530">
        <f>'Красноярск 2'!H10+35000/192</f>
        <v>1112.8867166666666</v>
      </c>
      <c r="I10" s="530">
        <f>'Красноярск 2'!I10+35000/192</f>
        <v>1112.8867166666666</v>
      </c>
      <c r="J10" s="532">
        <f>'Красноярск 2'!J10+35000/192</f>
        <v>1194.4528166666669</v>
      </c>
      <c r="K10" s="529">
        <f>'Красноярск 2'!K10+35000/192</f>
        <v>1353.0416666666667</v>
      </c>
      <c r="L10" s="401">
        <f>'Красноярск 2'!L10+35000/192</f>
        <v>1353.0416666666667</v>
      </c>
      <c r="M10" s="530">
        <f>'Красноярск 2'!M10+35000/192</f>
        <v>1353.0416666666667</v>
      </c>
      <c r="N10" s="530">
        <f>'Красноярск 2'!N10+35000/192</f>
        <v>1353.0416666666667</v>
      </c>
      <c r="O10" s="530">
        <f>'Красноярск 2'!O10+35000/192</f>
        <v>1353.0416666666667</v>
      </c>
      <c r="P10" s="530">
        <f>'Красноярск 2'!P10+35000/192</f>
        <v>1353.0416666666667</v>
      </c>
      <c r="Q10" s="425">
        <f>'Красноярск 2'!Q10+35000/192</f>
        <v>1528.3916666666669</v>
      </c>
      <c r="R10" s="426">
        <f>'Красноярск 2'!R10+35000/192</f>
        <v>1528.3916666666669</v>
      </c>
      <c r="S10" s="532">
        <f>'Красноярск 2'!S10+35000/192</f>
        <v>1528.3916666666669</v>
      </c>
      <c r="T10" s="543">
        <f>'Красноярск 2'!T10+35000/192</f>
        <v>1353.0416666666667</v>
      </c>
      <c r="U10" s="536">
        <f>'Красноярск 2'!U10+35000/192</f>
        <v>1483.1361416666671</v>
      </c>
      <c r="V10" s="543" t="s">
        <v>111</v>
      </c>
      <c r="W10" s="543">
        <f>'Красноярск 2'!W10+35000/192</f>
        <v>1618.9672916666668</v>
      </c>
    </row>
    <row r="11" spans="1:23" s="378" customFormat="1" ht="51" customHeight="1" thickBot="1">
      <c r="A11" s="383" t="s">
        <v>303</v>
      </c>
      <c r="B11" s="444" t="s">
        <v>189</v>
      </c>
      <c r="C11" s="273">
        <v>6</v>
      </c>
      <c r="D11" s="347">
        <v>80</v>
      </c>
      <c r="E11" s="400">
        <f>'Красноярск 2'!E11+35000/108</f>
        <v>1293.2240740740742</v>
      </c>
      <c r="F11" s="269">
        <f>'Красноярск 2'!F11+35000/108</f>
        <v>1444.4732140740743</v>
      </c>
      <c r="G11" s="269">
        <f>'Красноярск 2'!G11+35000/108</f>
        <v>1381.4240740740743</v>
      </c>
      <c r="H11" s="269">
        <f>'Красноярск 2'!H11+35000/108</f>
        <v>1489.5740740740741</v>
      </c>
      <c r="I11" s="269">
        <f>'Красноярск 2'!I11+35000/108</f>
        <v>1488.952579074074</v>
      </c>
      <c r="J11" s="285">
        <f>'Красноярск 2'!J11+35000/108</f>
        <v>1574.3048740740742</v>
      </c>
      <c r="K11" s="542">
        <f>'Красноярск 2'!K11+35000/108</f>
        <v>2537.0769640740746</v>
      </c>
      <c r="L11" s="269">
        <f>'Красноярск 2'!L11+35000/108</f>
        <v>2537.0769640740746</v>
      </c>
      <c r="M11" s="269">
        <f>'Красноярск 2'!M11+35000/108</f>
        <v>2537.4089740740742</v>
      </c>
      <c r="N11" s="269">
        <f>'Красноярск 2'!N11+35000/108</f>
        <v>2537.0769640740746</v>
      </c>
      <c r="O11" s="269">
        <f>'Красноярск 2'!O11+35000/108</f>
        <v>2537.0769640740746</v>
      </c>
      <c r="P11" s="285">
        <f>'Красноярск 2'!P11+35000/108</f>
        <v>2537.0769640740746</v>
      </c>
      <c r="Q11" s="268">
        <f>'Красноярск 2'!Q11+35000/108</f>
        <v>2868.2959990740737</v>
      </c>
      <c r="R11" s="286">
        <f>'Красноярск 2'!R11+35000/108</f>
        <v>2868.2959990740737</v>
      </c>
      <c r="S11" s="285">
        <f>'Красноярск 2'!S11+35000/108</f>
        <v>2868.2959990740737</v>
      </c>
      <c r="T11" s="548">
        <f>'Красноярск 2'!T11+35000/108</f>
        <v>2537.0769640740746</v>
      </c>
      <c r="U11" s="548">
        <f>'Красноярск 2'!U11+35000/108</f>
        <v>2661.4147090740739</v>
      </c>
      <c r="V11" s="548">
        <f>'Красноярск 2'!V11+35000/108</f>
        <v>3277.8791590740739</v>
      </c>
      <c r="W11" s="548">
        <f>'Красноярск 2'!W11+35000/108</f>
        <v>3277.8791590740739</v>
      </c>
    </row>
    <row r="12" spans="1:23" s="325" customFormat="1" ht="51" customHeight="1" thickBot="1">
      <c r="A12" s="388" t="s">
        <v>304</v>
      </c>
      <c r="B12" s="394" t="s">
        <v>226</v>
      </c>
      <c r="C12" s="395">
        <v>8</v>
      </c>
      <c r="D12" s="396">
        <v>80</v>
      </c>
      <c r="E12" s="400">
        <f>'Красноярск 2'!E12+35000/105.6</f>
        <v>1300.5893939393941</v>
      </c>
      <c r="F12" s="539">
        <f>'Красноярск 2'!F12+35000/105.6</f>
        <v>1451.8385339393942</v>
      </c>
      <c r="G12" s="539">
        <f>'Красноярск 2'!G12+35000/105.6</f>
        <v>1388.7893939393941</v>
      </c>
      <c r="H12" s="539">
        <f>'Красноярск 2'!H12+35000/105.6</f>
        <v>1496.939393939394</v>
      </c>
      <c r="I12" s="539">
        <f>'Красноярск 2'!I12+35000/105.6</f>
        <v>1496.3178989393939</v>
      </c>
      <c r="J12" s="527">
        <f>'Красноярск 2'!J12+35000/105.6</f>
        <v>1581.670193939394</v>
      </c>
      <c r="K12" s="536">
        <f>'Красноярск 2'!K12+35000/105.6</f>
        <v>2544.4422839393947</v>
      </c>
      <c r="L12" s="539">
        <f>'Красноярск 2'!L12+35000/105.6</f>
        <v>2544.4422839393947</v>
      </c>
      <c r="M12" s="539">
        <f>'Красноярск 2'!M12+35000/105.6</f>
        <v>2544.4422839393947</v>
      </c>
      <c r="N12" s="539">
        <f>'Красноярск 2'!N12+35000/105.6</f>
        <v>2544.4422839393947</v>
      </c>
      <c r="O12" s="539">
        <f>'Красноярск 2'!O12+35000/105.6</f>
        <v>2544.4422839393947</v>
      </c>
      <c r="P12" s="527">
        <f>'Красноярск 2'!P12+35000/105.6</f>
        <v>2544.4422839393947</v>
      </c>
      <c r="Q12" s="431">
        <f>'Красноярск 2'!Q12+35000/105.6</f>
        <v>2875.6613189393938</v>
      </c>
      <c r="R12" s="432">
        <f>'Красноярск 2'!R12+35000/105.6</f>
        <v>2875.6613189393938</v>
      </c>
      <c r="S12" s="527">
        <f>'Красноярск 2'!S12+35000/105.6</f>
        <v>2875.6613189393938</v>
      </c>
      <c r="T12" s="405">
        <f>'Красноярск 2'!T12+35000/105.6</f>
        <v>2544.4422839393947</v>
      </c>
      <c r="U12" s="405">
        <f>'Красноярск 2'!U12+35000/105.6</f>
        <v>2668.780028939394</v>
      </c>
      <c r="V12" s="405">
        <f>'Красноярск 2'!V12+35000/105.6</f>
        <v>3285.244478939394</v>
      </c>
      <c r="W12" s="406">
        <f>'Красноярск 2'!W12+35000/105.6</f>
        <v>3285.244478939394</v>
      </c>
    </row>
    <row r="13" spans="1:23" s="378" customFormat="1" ht="51" customHeight="1" thickBot="1">
      <c r="A13" s="383" t="s">
        <v>302</v>
      </c>
      <c r="B13" s="342" t="s">
        <v>29</v>
      </c>
      <c r="C13" s="280">
        <v>54</v>
      </c>
      <c r="D13" s="281">
        <v>80</v>
      </c>
      <c r="E13" s="400">
        <f>'Красноярск 2'!E13+35000/108</f>
        <v>1293.2240740740742</v>
      </c>
      <c r="F13" s="277">
        <f>'Красноярск 2'!F13+35000/108</f>
        <v>1444.4732140740743</v>
      </c>
      <c r="G13" s="277">
        <f>'Красноярск 2'!G13+35000/108</f>
        <v>1381.4240740740743</v>
      </c>
      <c r="H13" s="277">
        <f>'Красноярск 2'!H13+35000/108</f>
        <v>1489.5740740740741</v>
      </c>
      <c r="I13" s="277">
        <f>'Красноярск 2'!I13+35000/108</f>
        <v>1488.952579074074</v>
      </c>
      <c r="J13" s="278">
        <f>'Красноярск 2'!J13+35000/108</f>
        <v>1574.3048740740742</v>
      </c>
      <c r="K13" s="319">
        <f>'Красноярск 2'!K13+35000/108</f>
        <v>2308.5149328240741</v>
      </c>
      <c r="L13" s="277">
        <f>'Красноярск 2'!L13+35000/108</f>
        <v>2308.5149328240741</v>
      </c>
      <c r="M13" s="277">
        <f>'Красноярск 2'!M13+35000/108</f>
        <v>2308.5149328240741</v>
      </c>
      <c r="N13" s="277">
        <f>'Красноярск 2'!N13+35000/108</f>
        <v>2308.2537190740745</v>
      </c>
      <c r="O13" s="277">
        <f>'Красноярск 2'!O13+35000/108</f>
        <v>2308.2537190740745</v>
      </c>
      <c r="P13" s="278">
        <f>'Красноярск 2'!P13+35000/108</f>
        <v>2308.2537190740745</v>
      </c>
      <c r="Q13" s="361">
        <f>'Красноярск 2'!Q13+35000/108</f>
        <v>2606.0373940740742</v>
      </c>
      <c r="R13" s="279">
        <f>'Красноярск 2'!R13+35000/108</f>
        <v>2606.0373940740742</v>
      </c>
      <c r="S13" s="278">
        <f>'Красноярск 2'!S13+35000/108</f>
        <v>2606.0373940740742</v>
      </c>
      <c r="T13" s="320">
        <f>'Красноярск 2'!T13+35000/108</f>
        <v>2308.2537190740745</v>
      </c>
      <c r="U13" s="320">
        <f>'Красноярск 2'!U13+35000/108</f>
        <v>2433.636319074074</v>
      </c>
      <c r="V13" s="320" t="s">
        <v>111</v>
      </c>
      <c r="W13" s="320">
        <f>'Красноярск 2'!W13+35000/108</f>
        <v>3163.9899640740741</v>
      </c>
    </row>
    <row r="14" spans="1:23" s="378" customFormat="1" ht="51" customHeight="1" thickBot="1">
      <c r="A14" s="388" t="s">
        <v>301</v>
      </c>
      <c r="B14" s="433" t="s">
        <v>29</v>
      </c>
      <c r="C14" s="395">
        <v>54</v>
      </c>
      <c r="D14" s="396">
        <v>60</v>
      </c>
      <c r="E14" s="400">
        <f>'Красноярск 2'!E14+35000/140.4</f>
        <v>1048.3377492877494</v>
      </c>
      <c r="F14" s="398">
        <f>'Красноярск 2'!F14+35000/140.4</f>
        <v>1216.3377492877494</v>
      </c>
      <c r="G14" s="398">
        <f>'Красноярск 2'!G14+35000/140.4</f>
        <v>1171.2318492877494</v>
      </c>
      <c r="H14" s="398">
        <f>'Красноярск 2'!H14+35000/140.4</f>
        <v>1346.7225492877492</v>
      </c>
      <c r="I14" s="398">
        <f>'Красноярск 2'!I14+35000/140.4</f>
        <v>1346.7225492877492</v>
      </c>
      <c r="J14" s="399">
        <f>'Красноярск 2'!J14+35000/140.4</f>
        <v>1376.3829492877494</v>
      </c>
      <c r="K14" s="400">
        <f>'Красноярск 2'!K14+35000/140.4</f>
        <v>1731.9369942877493</v>
      </c>
      <c r="L14" s="401">
        <f>'Красноярск 2'!L14+35000/140.4</f>
        <v>1731.9369942877493</v>
      </c>
      <c r="M14" s="401">
        <f>'Красноярск 2'!M14+35000/140.4</f>
        <v>1731.9369942877493</v>
      </c>
      <c r="N14" s="401">
        <f>'Красноярск 2'!N14+35000/140.4</f>
        <v>1731.9369942877493</v>
      </c>
      <c r="O14" s="401">
        <f>'Красноярск 2'!O14+35000/140.4</f>
        <v>1731.9369942877493</v>
      </c>
      <c r="P14" s="402">
        <f>'Красноярск 2'!P14+35000/140.4</f>
        <v>1731.9369942877493</v>
      </c>
      <c r="Q14" s="403">
        <f>'Красноярск 2'!Q14+35000/140.4</f>
        <v>1954.4911092877494</v>
      </c>
      <c r="R14" s="404">
        <f>'Красноярск 2'!R14+35000/140.4</f>
        <v>1954.4911092877494</v>
      </c>
      <c r="S14" s="402">
        <f>'Красноярск 2'!S14+35000/140.4</f>
        <v>1954.4911092877494</v>
      </c>
      <c r="T14" s="405">
        <f>'Красноярск 2'!T14+35000/140.4</f>
        <v>1731.9369942877493</v>
      </c>
      <c r="U14" s="405">
        <f>'Красноярск 2'!U14+35000/140.4</f>
        <v>1861.4990142877493</v>
      </c>
      <c r="V14" s="405" t="s">
        <v>111</v>
      </c>
      <c r="W14" s="405">
        <f>'Красноярск 2'!W14+35000/140.4</f>
        <v>1996.2853092877492</v>
      </c>
    </row>
    <row r="15" spans="1:23" s="378" customFormat="1" ht="51" customHeight="1" thickBot="1">
      <c r="A15" s="341" t="s">
        <v>293</v>
      </c>
      <c r="B15" s="366" t="s">
        <v>189</v>
      </c>
      <c r="C15" s="337">
        <v>6</v>
      </c>
      <c r="D15" s="552">
        <v>60</v>
      </c>
      <c r="E15" s="400">
        <f>'Красноярск 2'!E15+35000/142.56</f>
        <v>1044.5606621773288</v>
      </c>
      <c r="F15" s="553">
        <f>'Красноярск 2'!F15+35000/142.56</f>
        <v>1212.5606621773288</v>
      </c>
      <c r="G15" s="553">
        <f>'Красноярск 2'!G15+35000/142.56</f>
        <v>1167.4547621773288</v>
      </c>
      <c r="H15" s="553">
        <f>'Красноярск 2'!H15+35000/142.56</f>
        <v>1342.9454621773289</v>
      </c>
      <c r="I15" s="553">
        <f>'Красноярск 2'!I15+35000/142.56</f>
        <v>1342.9454621773289</v>
      </c>
      <c r="J15" s="382">
        <f>'Красноярск 2'!J15+35000/142.56</f>
        <v>1372.6058621773291</v>
      </c>
      <c r="K15" s="553">
        <f>'Красноярск 2'!K15+35000/142.56</f>
        <v>1728.1599071773289</v>
      </c>
      <c r="L15" s="553">
        <f>'Красноярск 2'!L15+35000/142.56</f>
        <v>1728.1599071773289</v>
      </c>
      <c r="M15" s="553">
        <f>'Красноярск 2'!M15+35000/142.56</f>
        <v>1728.1599071773289</v>
      </c>
      <c r="N15" s="553">
        <f>'Красноярск 2'!N15+35000/142.56</f>
        <v>1728.1599071773289</v>
      </c>
      <c r="O15" s="553">
        <f>'Красноярск 2'!O15+35000/142.56</f>
        <v>1728.1599071773289</v>
      </c>
      <c r="P15" s="558">
        <f>'Красноярск 2'!P15+35000/142.56</f>
        <v>1728.1599071773289</v>
      </c>
      <c r="Q15" s="550">
        <f>'Красноярск 2'!Q15+35000/142.56</f>
        <v>1950.7140221773291</v>
      </c>
      <c r="R15" s="553">
        <f>'Красноярск 2'!R15+35000/142.56</f>
        <v>1950.7140221773291</v>
      </c>
      <c r="S15" s="382">
        <f>'Красноярск 2'!S15+35000/142.56</f>
        <v>1950.7140221773291</v>
      </c>
      <c r="T15" s="549">
        <f>'Красноярск 2'!T15+35000/142.56</f>
        <v>1728.1599071773289</v>
      </c>
      <c r="U15" s="549">
        <f>'Красноярск 2'!U15+35000/142.56</f>
        <v>1857.721927177329</v>
      </c>
      <c r="V15" s="549">
        <f>'Красноярск 2'!V15+35000/142.56</f>
        <v>1992.5082221773289</v>
      </c>
      <c r="W15" s="549">
        <f>'Красноярск 2'!W15+35000/142.56</f>
        <v>1992.5082221773289</v>
      </c>
    </row>
    <row r="16" spans="1:23" s="378" customFormat="1" ht="51" customHeight="1" thickBot="1">
      <c r="A16" s="419" t="s">
        <v>300</v>
      </c>
      <c r="B16" s="420" t="s">
        <v>29</v>
      </c>
      <c r="C16" s="534">
        <v>54</v>
      </c>
      <c r="D16" s="434">
        <v>40</v>
      </c>
      <c r="E16" s="400">
        <f>'Красноярск 2'!E16+35000/207.36</f>
        <v>910.29858024691362</v>
      </c>
      <c r="F16" s="436">
        <f>'Красноярск 2'!F16+35000/207.36</f>
        <v>993.10053024691365</v>
      </c>
      <c r="G16" s="436">
        <f>'Красноярск 2'!G16+35000/207.36</f>
        <v>980.43858024691372</v>
      </c>
      <c r="H16" s="436">
        <f>'Красноярск 2'!H16+35000/207.36</f>
        <v>1098.1477802469137</v>
      </c>
      <c r="I16" s="436">
        <f>'Красноярск 2'!I16+35000/207.36</f>
        <v>1099.3836302469135</v>
      </c>
      <c r="J16" s="437">
        <f>'Красноярск 2'!J16+35000/207.36</f>
        <v>1180.9497302469138</v>
      </c>
      <c r="K16" s="529">
        <f>'Красноярск 2'!K16+35000/207.36</f>
        <v>1339.5385802469136</v>
      </c>
      <c r="L16" s="401">
        <f>'Красноярск 2'!L16+35000/207.36</f>
        <v>1339.5385802469136</v>
      </c>
      <c r="M16" s="530">
        <f>'Красноярск 2'!M16+35000/207.36</f>
        <v>1339.5385802469136</v>
      </c>
      <c r="N16" s="530">
        <f>'Красноярск 2'!N16+35000/207.36</f>
        <v>1339.5385802469136</v>
      </c>
      <c r="O16" s="530">
        <f>'Красноярск 2'!O16+35000/207.36</f>
        <v>1339.5385802469136</v>
      </c>
      <c r="P16" s="530">
        <f>'Красноярск 2'!P16+35000/207.36</f>
        <v>1339.5385802469136</v>
      </c>
      <c r="Q16" s="425">
        <f>'Красноярск 2'!Q16+35000/207.36</f>
        <v>1514.8885802469138</v>
      </c>
      <c r="R16" s="426">
        <f>'Красноярск 2'!R16+35000/207.36</f>
        <v>1514.8885802469138</v>
      </c>
      <c r="S16" s="532">
        <f>'Красноярск 2'!S16+35000/207.36</f>
        <v>1514.8885802469138</v>
      </c>
      <c r="T16" s="543">
        <f>'Красноярск 2'!T16+35000/207.36</f>
        <v>1339.5385802469136</v>
      </c>
      <c r="U16" s="543">
        <f>'Красноярск 2'!U16+35000/207.36</f>
        <v>1469.633055246914</v>
      </c>
      <c r="V16" s="543">
        <f>'Красноярск 2'!V16+35000/207.36</f>
        <v>1605.2200802469138</v>
      </c>
      <c r="W16" s="543">
        <f>'Красноярск 2'!W16+35000/207.36</f>
        <v>1605.4642052469137</v>
      </c>
    </row>
    <row r="17" spans="1:23" s="378" customFormat="1" ht="51" customHeight="1" thickBot="1">
      <c r="A17" s="383" t="s">
        <v>305</v>
      </c>
      <c r="B17" s="444" t="s">
        <v>247</v>
      </c>
      <c r="C17" s="347">
        <v>90</v>
      </c>
      <c r="D17" s="533">
        <v>60</v>
      </c>
      <c r="E17" s="400">
        <f>'Красноярск 2'!E17+35000/139.68</f>
        <v>1049.6227376861398</v>
      </c>
      <c r="F17" s="267">
        <f>'Красноярск 2'!F17+35000/139.68</f>
        <v>1217.6227376861398</v>
      </c>
      <c r="G17" s="267">
        <f>'Красноярск 2'!G17+35000/139.68</f>
        <v>1172.5168376861398</v>
      </c>
      <c r="H17" s="267">
        <f>'Красноярск 2'!H17+35000/139.68</f>
        <v>1348.0075376861398</v>
      </c>
      <c r="I17" s="267">
        <f>'Красноярск 2'!I17+35000/139.68</f>
        <v>1348.0075376861398</v>
      </c>
      <c r="J17" s="288">
        <f>'Красноярск 2'!J17+35000/139.68</f>
        <v>1377.66793768614</v>
      </c>
      <c r="K17" s="542">
        <f>'Красноярск 2'!K17+35000/139.68</f>
        <v>1733.2219826861399</v>
      </c>
      <c r="L17" s="269">
        <f>'Красноярск 2'!L17+35000/139.68</f>
        <v>1733.2219826861399</v>
      </c>
      <c r="M17" s="269">
        <f>'Красноярск 2'!M17+35000/139.68</f>
        <v>1733.2219826861399</v>
      </c>
      <c r="N17" s="269">
        <f>'Красноярск 2'!N17+35000/139.68</f>
        <v>1733.2219826861399</v>
      </c>
      <c r="O17" s="269">
        <f>'Красноярск 2'!O17+35000/139.68</f>
        <v>1733.2219826861399</v>
      </c>
      <c r="P17" s="285">
        <f>'Красноярск 2'!P17+35000/139.68</f>
        <v>1733.2219826861399</v>
      </c>
      <c r="Q17" s="268">
        <f>'Красноярск 2'!Q17+35000/139.68</f>
        <v>1955.77609768614</v>
      </c>
      <c r="R17" s="286">
        <f>'Красноярск 2'!R17+35000/139.68</f>
        <v>1955.77609768614</v>
      </c>
      <c r="S17" s="285">
        <f>'Красноярск 2'!S17+35000/139.68</f>
        <v>1955.77609768614</v>
      </c>
      <c r="T17" s="548">
        <f>'Красноярск 2'!T17+35000/139.68</f>
        <v>1733.2219826861399</v>
      </c>
      <c r="U17" s="548">
        <f>'Красноярск 2'!U17+35000/139.68</f>
        <v>1862.78400268614</v>
      </c>
      <c r="V17" s="548" t="s">
        <v>111</v>
      </c>
      <c r="W17" s="322">
        <f>'Красноярск 2'!W17+35000/139.68</f>
        <v>1997.5702976861398</v>
      </c>
    </row>
    <row r="18" spans="1:23" s="378" customFormat="1" ht="67.5" customHeight="1" thickBot="1">
      <c r="A18" s="388" t="s">
        <v>311</v>
      </c>
      <c r="B18" s="394" t="s">
        <v>312</v>
      </c>
      <c r="C18" s="438">
        <v>38</v>
      </c>
      <c r="D18" s="439">
        <v>60</v>
      </c>
      <c r="E18" s="400">
        <f>'Красноярск 2'!E18+35000/98</f>
        <v>1156.1928571428573</v>
      </c>
      <c r="F18" s="401">
        <f>'Красноярск 2'!F18+35000/98</f>
        <v>1324.1928571428573</v>
      </c>
      <c r="G18" s="401">
        <f>'Красноярск 2'!G18+35000/98</f>
        <v>1279.0869571428573</v>
      </c>
      <c r="H18" s="401">
        <f>'Красноярск 2'!H18+35000/98</f>
        <v>1454.5776571428571</v>
      </c>
      <c r="I18" s="401">
        <f>'Красноярск 2'!I18+35000/98</f>
        <v>1454.5776571428571</v>
      </c>
      <c r="J18" s="402">
        <f>'Красноярск 2'!J18+35000/98</f>
        <v>1484.2380571428573</v>
      </c>
      <c r="K18" s="400">
        <f>'Красноярск 2'!K18+35000/98</f>
        <v>1839.7921021428572</v>
      </c>
      <c r="L18" s="401">
        <f>'Красноярск 2'!L18+35000/98</f>
        <v>1839.7921021428572</v>
      </c>
      <c r="M18" s="401">
        <f>'Красноярск 2'!M18+35000/98</f>
        <v>1839.7921021428572</v>
      </c>
      <c r="N18" s="401">
        <f>'Красноярск 2'!N18+35000/98</f>
        <v>1839.7921021428572</v>
      </c>
      <c r="O18" s="401">
        <f>'Красноярск 2'!O18+35000/98</f>
        <v>1839.7921021428572</v>
      </c>
      <c r="P18" s="402">
        <f>'Красноярск 2'!P18+35000/98</f>
        <v>1839.7921021428572</v>
      </c>
      <c r="Q18" s="400">
        <f>'Красноярск 2'!Q18+35000/98</f>
        <v>2062.3462171428573</v>
      </c>
      <c r="R18" s="401">
        <f>'Красноярск 2'!R18+35000/98</f>
        <v>2062.3462171428573</v>
      </c>
      <c r="S18" s="402">
        <f>'Красноярск 2'!S18+35000/98</f>
        <v>2062.3462171428573</v>
      </c>
      <c r="T18" s="440">
        <f>'Красноярск 2'!T18+35000/98</f>
        <v>1839.7921021428572</v>
      </c>
      <c r="U18" s="400">
        <f>'Красноярск 2'!U18+35000/98</f>
        <v>1969.3541221428572</v>
      </c>
      <c r="V18" s="400" t="s">
        <v>111</v>
      </c>
      <c r="W18" s="405">
        <f>'Красноярск 2'!W18+35000/98</f>
        <v>2104.1404171428571</v>
      </c>
    </row>
    <row r="19" spans="1:23" s="330" customFormat="1" ht="119.25" customHeight="1" thickBot="1">
      <c r="A19" s="383" t="s">
        <v>283</v>
      </c>
      <c r="B19" s="297" t="s">
        <v>18</v>
      </c>
      <c r="C19" s="296">
        <v>12</v>
      </c>
      <c r="D19" s="296">
        <v>60</v>
      </c>
      <c r="E19" s="769" t="s">
        <v>349</v>
      </c>
      <c r="F19" s="770"/>
      <c r="G19" s="770"/>
      <c r="H19" s="770"/>
      <c r="I19" s="770"/>
      <c r="J19" s="770"/>
      <c r="K19" s="770"/>
      <c r="L19" s="770"/>
      <c r="M19" s="770"/>
      <c r="N19" s="770"/>
      <c r="O19" s="770"/>
      <c r="P19" s="770"/>
      <c r="Q19" s="770"/>
      <c r="R19" s="770"/>
      <c r="S19" s="770"/>
      <c r="T19" s="771"/>
      <c r="U19" s="771"/>
      <c r="V19" s="771"/>
      <c r="W19" s="772"/>
    </row>
  </sheetData>
  <mergeCells count="15">
    <mergeCell ref="E19:W19"/>
    <mergeCell ref="D1:H1"/>
    <mergeCell ref="K1:P1"/>
    <mergeCell ref="A2:A4"/>
    <mergeCell ref="B2:B4"/>
    <mergeCell ref="C2:C4"/>
    <mergeCell ref="D2:D4"/>
    <mergeCell ref="E2:W2"/>
    <mergeCell ref="E3:J3"/>
    <mergeCell ref="K3:P3"/>
    <mergeCell ref="Q3:S3"/>
    <mergeCell ref="T3:T4"/>
    <mergeCell ref="U3:U4"/>
    <mergeCell ref="V3:V4"/>
    <mergeCell ref="W3:W4"/>
  </mergeCells>
  <pageMargins left="0.32" right="0.34" top="0.56999999999999995" bottom="0.33" header="0.31496062992125984" footer="0.21"/>
  <pageSetup paperSize="9"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3"/>
  <sheetViews>
    <sheetView view="pageBreakPreview" topLeftCell="A11" zoomScale="60" zoomScaleNormal="55" workbookViewId="0">
      <selection activeCell="R4" sqref="R4"/>
    </sheetView>
  </sheetViews>
  <sheetFormatPr defaultRowHeight="15"/>
  <cols>
    <col min="1" max="5" width="4.140625" customWidth="1"/>
    <col min="6" max="7" width="17.42578125" customWidth="1"/>
    <col min="8" max="8" width="19.28515625" customWidth="1"/>
    <col min="9" max="24" width="10.7109375" customWidth="1"/>
    <col min="25" max="25" width="21.85546875" customWidth="1"/>
    <col min="26" max="26" width="26.28515625" customWidth="1"/>
    <col min="27" max="27" width="0" hidden="1" customWidth="1"/>
  </cols>
  <sheetData>
    <row r="1" spans="1:27" s="328" customFormat="1" ht="147" customHeight="1" thickBot="1">
      <c r="G1" s="778"/>
      <c r="H1" s="778"/>
      <c r="I1" s="778"/>
      <c r="J1" s="778"/>
      <c r="K1" s="778"/>
      <c r="L1" s="778"/>
      <c r="M1" s="778"/>
      <c r="N1" s="778"/>
      <c r="O1" s="778"/>
      <c r="P1" s="788"/>
      <c r="Q1" s="788"/>
      <c r="R1" s="788"/>
      <c r="S1" s="788"/>
      <c r="T1" s="788"/>
      <c r="U1" s="788"/>
      <c r="V1" s="788"/>
      <c r="W1" s="788"/>
      <c r="X1" s="788"/>
      <c r="Z1" s="105">
        <v>3</v>
      </c>
    </row>
    <row r="2" spans="1:27" s="378" customFormat="1" ht="68.25" customHeight="1" thickBot="1">
      <c r="A2" s="766" t="s">
        <v>164</v>
      </c>
      <c r="B2" s="793"/>
      <c r="C2" s="793"/>
      <c r="D2" s="793"/>
      <c r="E2" s="793"/>
      <c r="F2" s="793"/>
      <c r="G2" s="794" t="s">
        <v>154</v>
      </c>
      <c r="H2" s="794" t="s">
        <v>31</v>
      </c>
      <c r="I2" s="594" t="s">
        <v>20</v>
      </c>
      <c r="J2" s="595"/>
      <c r="K2" s="595"/>
      <c r="L2" s="595"/>
      <c r="M2" s="595"/>
      <c r="N2" s="595"/>
      <c r="O2" s="595"/>
      <c r="P2" s="595"/>
      <c r="Q2" s="595"/>
      <c r="R2" s="595"/>
      <c r="S2" s="595"/>
      <c r="T2" s="595"/>
      <c r="U2" s="595"/>
      <c r="V2" s="595"/>
      <c r="W2" s="595"/>
      <c r="X2" s="595"/>
      <c r="Y2" s="595"/>
      <c r="Z2" s="596"/>
      <c r="AA2" s="570"/>
    </row>
    <row r="3" spans="1:27" s="378" customFormat="1" ht="69" customHeight="1" thickBot="1">
      <c r="A3" s="767"/>
      <c r="B3" s="779"/>
      <c r="C3" s="779"/>
      <c r="D3" s="779"/>
      <c r="E3" s="779"/>
      <c r="F3" s="779"/>
      <c r="G3" s="795"/>
      <c r="H3" s="795"/>
      <c r="I3" s="775" t="s">
        <v>224</v>
      </c>
      <c r="J3" s="776"/>
      <c r="K3" s="776"/>
      <c r="L3" s="776"/>
      <c r="M3" s="776"/>
      <c r="N3" s="776"/>
      <c r="O3" s="777"/>
      <c r="P3" s="789" t="s">
        <v>0</v>
      </c>
      <c r="Q3" s="776"/>
      <c r="R3" s="776"/>
      <c r="S3" s="776"/>
      <c r="T3" s="776"/>
      <c r="U3" s="776"/>
      <c r="V3" s="776"/>
      <c r="W3" s="776"/>
      <c r="X3" s="776"/>
      <c r="Y3" s="787" t="s">
        <v>202</v>
      </c>
      <c r="Z3" s="787" t="s">
        <v>2</v>
      </c>
      <c r="AA3" s="787" t="s">
        <v>199</v>
      </c>
    </row>
    <row r="4" spans="1:27" s="378" customFormat="1" ht="115.5" customHeight="1" thickBot="1">
      <c r="A4" s="767"/>
      <c r="B4" s="779"/>
      <c r="C4" s="779"/>
      <c r="D4" s="779"/>
      <c r="E4" s="779"/>
      <c r="F4" s="779"/>
      <c r="G4" s="796"/>
      <c r="H4" s="796"/>
      <c r="I4" s="107" t="s">
        <v>9</v>
      </c>
      <c r="J4" s="108" t="s">
        <v>143</v>
      </c>
      <c r="K4" s="108" t="s">
        <v>7</v>
      </c>
      <c r="L4" s="108" t="s">
        <v>6</v>
      </c>
      <c r="M4" s="108" t="s">
        <v>11</v>
      </c>
      <c r="N4" s="108" t="s">
        <v>4</v>
      </c>
      <c r="O4" s="109" t="s">
        <v>8</v>
      </c>
      <c r="P4" s="110" t="s">
        <v>9</v>
      </c>
      <c r="Q4" s="108" t="s">
        <v>143</v>
      </c>
      <c r="R4" s="108" t="s">
        <v>7</v>
      </c>
      <c r="S4" s="108" t="s">
        <v>6</v>
      </c>
      <c r="T4" s="108" t="s">
        <v>11</v>
      </c>
      <c r="U4" s="108" t="s">
        <v>4</v>
      </c>
      <c r="V4" s="108" t="s">
        <v>8</v>
      </c>
      <c r="W4" s="108" t="s">
        <v>10</v>
      </c>
      <c r="X4" s="109" t="s">
        <v>5</v>
      </c>
      <c r="Y4" s="773"/>
      <c r="Z4" s="773"/>
      <c r="AA4" s="773"/>
    </row>
    <row r="5" spans="1:27" s="378" customFormat="1" ht="99" customHeight="1">
      <c r="A5" s="797" t="s">
        <v>161</v>
      </c>
      <c r="B5" s="798"/>
      <c r="C5" s="798"/>
      <c r="D5" s="798"/>
      <c r="E5" s="798"/>
      <c r="F5" s="799"/>
      <c r="G5" s="122" t="s">
        <v>193</v>
      </c>
      <c r="H5" s="579" t="s">
        <v>32</v>
      </c>
      <c r="I5" s="196" t="s">
        <v>123</v>
      </c>
      <c r="J5" s="197" t="s">
        <v>123</v>
      </c>
      <c r="K5" s="197">
        <f>'Красноярск 3'!K5+35000/528</f>
        <v>661.22837878787891</v>
      </c>
      <c r="L5" s="197">
        <f>'Красноярск 3'!L5+35000/528</f>
        <v>661.22837878787891</v>
      </c>
      <c r="M5" s="197" t="s">
        <v>123</v>
      </c>
      <c r="N5" s="197">
        <f>'Красноярск 3'!N5+35000/528</f>
        <v>661.22837878787891</v>
      </c>
      <c r="O5" s="584" t="s">
        <v>123</v>
      </c>
      <c r="P5" s="580">
        <f>'Красноярск 3'!P5+35000/528</f>
        <v>785.32787878787883</v>
      </c>
      <c r="Q5" s="256">
        <f>'Красноярск 3'!Q5+35000/528</f>
        <v>785.32787878787883</v>
      </c>
      <c r="R5" s="256">
        <f>'Красноярск 3'!R5+35000/528</f>
        <v>785.32787878787883</v>
      </c>
      <c r="S5" s="256">
        <f>'Красноярск 3'!S5+35000/528</f>
        <v>785.32787878787883</v>
      </c>
      <c r="T5" s="256">
        <f>'Красноярск 3'!T5+35000/528</f>
        <v>785.32787878787883</v>
      </c>
      <c r="U5" s="256">
        <f>'Красноярск 3'!U5+35000/528</f>
        <v>785.32787878787883</v>
      </c>
      <c r="V5" s="256">
        <f>'Красноярск 3'!V5+35000/528</f>
        <v>785.32787878787883</v>
      </c>
      <c r="W5" s="256">
        <f>'Красноярск 3'!W5+35000/528</f>
        <v>785.32787878787883</v>
      </c>
      <c r="X5" s="257">
        <f>'Красноярск 3'!X5+35000/528</f>
        <v>785.32787878787883</v>
      </c>
      <c r="Y5" s="258">
        <f>'Красноярск 3'!Y5+35000/528</f>
        <v>785.32787878787883</v>
      </c>
      <c r="Z5" s="258">
        <f>'Красноярск 3'!Z5+35000/528</f>
        <v>885.31937878787892</v>
      </c>
      <c r="AA5" s="193" t="s">
        <v>111</v>
      </c>
    </row>
    <row r="6" spans="1:27" s="378" customFormat="1" ht="99" customHeight="1" thickBot="1">
      <c r="A6" s="800"/>
      <c r="B6" s="801"/>
      <c r="C6" s="801"/>
      <c r="D6" s="801"/>
      <c r="E6" s="801"/>
      <c r="F6" s="802"/>
      <c r="G6" s="195"/>
      <c r="H6" s="290" t="s">
        <v>33</v>
      </c>
      <c r="I6" s="198">
        <f>'Красноярск 3'!I6+35000/528</f>
        <v>379.66247878787874</v>
      </c>
      <c r="J6" s="199" t="s">
        <v>111</v>
      </c>
      <c r="K6" s="199">
        <f>'Красноярск 3'!K6+35000/528</f>
        <v>452.70467878787883</v>
      </c>
      <c r="L6" s="199">
        <f>'Красноярск 3'!L6+35000/528</f>
        <v>452.70467878787883</v>
      </c>
      <c r="M6" s="199" t="s">
        <v>111</v>
      </c>
      <c r="N6" s="199">
        <f>'Красноярск 3'!N6+35000/528</f>
        <v>452.70467878787883</v>
      </c>
      <c r="O6" s="585" t="s">
        <v>111</v>
      </c>
      <c r="P6" s="581">
        <f>'Красноярск 3'!P6+35000/528</f>
        <v>532.54037878787881</v>
      </c>
      <c r="Q6" s="260">
        <f>'Красноярск 3'!Q6+35000/528</f>
        <v>532.54037878787881</v>
      </c>
      <c r="R6" s="260">
        <f>'Красноярск 3'!R6+35000/528</f>
        <v>532.54037878787881</v>
      </c>
      <c r="S6" s="260">
        <f>'Красноярск 3'!S6+35000/528</f>
        <v>532.54037878787881</v>
      </c>
      <c r="T6" s="260">
        <f>'Красноярск 3'!T6+35000/528</f>
        <v>532.54037878787881</v>
      </c>
      <c r="U6" s="260">
        <f>'Красноярск 3'!U6+35000/528</f>
        <v>532.54037878787881</v>
      </c>
      <c r="V6" s="260">
        <f>'Красноярск 3'!V6+35000/528</f>
        <v>532.54037878787881</v>
      </c>
      <c r="W6" s="260">
        <f>'Красноярск 3'!W6+35000/528</f>
        <v>532.54037878787881</v>
      </c>
      <c r="X6" s="261">
        <f>'Красноярск 3'!X6+35000/528</f>
        <v>532.54037878787881</v>
      </c>
      <c r="Y6" s="262">
        <f>'Красноярск 3'!Y6+35000/528</f>
        <v>532.54037878787881</v>
      </c>
      <c r="Z6" s="262">
        <f>'Красноярск 3'!Z6+35000/528</f>
        <v>626.91437878787883</v>
      </c>
      <c r="AA6" s="123"/>
    </row>
    <row r="7" spans="1:27" s="378" customFormat="1" ht="80.25" customHeight="1">
      <c r="A7" s="797" t="s">
        <v>225</v>
      </c>
      <c r="B7" s="798"/>
      <c r="C7" s="798"/>
      <c r="D7" s="798"/>
      <c r="E7" s="798"/>
      <c r="F7" s="799"/>
      <c r="G7" s="122" t="s">
        <v>34</v>
      </c>
      <c r="H7" s="289" t="s">
        <v>32</v>
      </c>
      <c r="I7" s="588" t="s">
        <v>111</v>
      </c>
      <c r="J7" s="582" t="s">
        <v>111</v>
      </c>
      <c r="K7" s="582">
        <f>'Красноярск 3'!K7+35000/1152</f>
        <v>321.37264444444446</v>
      </c>
      <c r="L7" s="582">
        <f>'Красноярск 3'!L7+35000/1152</f>
        <v>321.37264444444446</v>
      </c>
      <c r="M7" s="582" t="s">
        <v>111</v>
      </c>
      <c r="N7" s="582">
        <f>'Красноярск 3'!N7+35000/1152</f>
        <v>321.37264444444446</v>
      </c>
      <c r="O7" s="583" t="s">
        <v>111</v>
      </c>
      <c r="P7" s="255">
        <f>'Красноярск 3'!P7+35000/1152</f>
        <v>522.47494444444453</v>
      </c>
      <c r="Q7" s="256">
        <f>'Красноярск 3'!Q7+35000/1152</f>
        <v>522.47494444444453</v>
      </c>
      <c r="R7" s="256">
        <f>'Красноярск 3'!R7+35000/1152</f>
        <v>522.47494444444453</v>
      </c>
      <c r="S7" s="256">
        <f>'Красноярск 3'!S7+35000/1152</f>
        <v>522.47494444444453</v>
      </c>
      <c r="T7" s="256">
        <f>'Красноярск 3'!T7+35000/1152</f>
        <v>522.47494444444453</v>
      </c>
      <c r="U7" s="256">
        <f>'Красноярск 3'!U7+35000/1152</f>
        <v>522.47494444444453</v>
      </c>
      <c r="V7" s="256">
        <f>'Красноярск 3'!V7+35000/1152</f>
        <v>522.47494444444453</v>
      </c>
      <c r="W7" s="256">
        <f>'Красноярск 3'!W7+35000/1152</f>
        <v>522.47494444444453</v>
      </c>
      <c r="X7" s="256">
        <f>'Красноярск 3'!X7+35000/1152</f>
        <v>522.47494444444453</v>
      </c>
      <c r="Y7" s="258">
        <f>'Красноярск 3'!Y7+35000/1152</f>
        <v>522.47494444444453</v>
      </c>
      <c r="Z7" s="258" t="s">
        <v>123</v>
      </c>
      <c r="AA7" s="193" t="s">
        <v>122</v>
      </c>
    </row>
    <row r="8" spans="1:27" s="378" customFormat="1" ht="72.75" customHeight="1" thickBot="1">
      <c r="A8" s="800"/>
      <c r="B8" s="801"/>
      <c r="C8" s="801"/>
      <c r="D8" s="801"/>
      <c r="E8" s="801"/>
      <c r="F8" s="802"/>
      <c r="G8" s="195"/>
      <c r="H8" s="589" t="s">
        <v>33</v>
      </c>
      <c r="I8" s="588">
        <f>'Красноярск 3'!I8+35000/1152</f>
        <v>183.53494444444448</v>
      </c>
      <c r="J8" s="199" t="s">
        <v>122</v>
      </c>
      <c r="K8" s="199">
        <f>'Красноярск 3'!K8+35000/1152</f>
        <v>218.87794444444444</v>
      </c>
      <c r="L8" s="199">
        <f>'Красноярск 3'!L8+35000/1152</f>
        <v>218.87794444444444</v>
      </c>
      <c r="M8" s="199" t="s">
        <v>122</v>
      </c>
      <c r="N8" s="199">
        <f>'Красноярск 3'!N8+35000/1152</f>
        <v>218.87794444444444</v>
      </c>
      <c r="O8" s="201" t="s">
        <v>122</v>
      </c>
      <c r="P8" s="259">
        <f>'Красноярск 3'!P8+35000/1152</f>
        <v>269.68744444444445</v>
      </c>
      <c r="Q8" s="260">
        <f>'Красноярск 3'!Q8+35000/1152</f>
        <v>269.68744444444445</v>
      </c>
      <c r="R8" s="260">
        <f>'Красноярск 3'!R8+35000/1152</f>
        <v>269.68744444444445</v>
      </c>
      <c r="S8" s="260">
        <f>'Красноярск 3'!S8+35000/1152</f>
        <v>269.68744444444445</v>
      </c>
      <c r="T8" s="260">
        <f>'Красноярск 3'!T8+35000/1152</f>
        <v>269.68744444444445</v>
      </c>
      <c r="U8" s="260">
        <f>'Красноярск 3'!U8+35000/1152</f>
        <v>269.68744444444445</v>
      </c>
      <c r="V8" s="260">
        <f>'Красноярск 3'!V8+35000/1152</f>
        <v>269.68744444444445</v>
      </c>
      <c r="W8" s="260">
        <f>'Красноярск 3'!W8+35000/1152</f>
        <v>269.68744444444445</v>
      </c>
      <c r="X8" s="260">
        <f>'Красноярск 3'!X8+35000/1152</f>
        <v>269.68744444444445</v>
      </c>
      <c r="Y8" s="262">
        <f>'Красноярск 3'!Y8+35000/1152</f>
        <v>269.68744444444445</v>
      </c>
      <c r="Z8" s="262" t="s">
        <v>111</v>
      </c>
      <c r="AA8" s="155"/>
    </row>
    <row r="9" spans="1:27" s="378" customFormat="1" ht="84" hidden="1" customHeight="1">
      <c r="A9" s="797" t="s">
        <v>323</v>
      </c>
      <c r="B9" s="798"/>
      <c r="C9" s="798"/>
      <c r="D9" s="798"/>
      <c r="E9" s="798"/>
      <c r="F9" s="799"/>
      <c r="G9" s="122" t="s">
        <v>34</v>
      </c>
      <c r="H9" s="289" t="s">
        <v>32</v>
      </c>
      <c r="I9" s="196" t="s">
        <v>111</v>
      </c>
      <c r="J9" s="197" t="s">
        <v>111</v>
      </c>
      <c r="K9" s="197">
        <v>145.49535</v>
      </c>
      <c r="L9" s="197">
        <v>145.49535</v>
      </c>
      <c r="M9" s="197" t="s">
        <v>111</v>
      </c>
      <c r="N9" s="197">
        <v>145.49535</v>
      </c>
      <c r="O9" s="200" t="s">
        <v>111</v>
      </c>
      <c r="P9" s="255">
        <v>246.04650000000004</v>
      </c>
      <c r="Q9" s="256">
        <v>246.04650000000004</v>
      </c>
      <c r="R9" s="256">
        <v>246.04650000000004</v>
      </c>
      <c r="S9" s="256">
        <v>246.04650000000004</v>
      </c>
      <c r="T9" s="256">
        <v>246.04650000000004</v>
      </c>
      <c r="U9" s="256">
        <v>246.04650000000004</v>
      </c>
      <c r="V9" s="256">
        <v>246.04650000000004</v>
      </c>
      <c r="W9" s="256">
        <v>246.04650000000004</v>
      </c>
      <c r="X9" s="257">
        <v>246.04650000000004</v>
      </c>
      <c r="Y9" s="258">
        <v>246.04650000000004</v>
      </c>
      <c r="Z9" s="258" t="s">
        <v>123</v>
      </c>
      <c r="AA9" s="155"/>
    </row>
    <row r="10" spans="1:27" s="378" customFormat="1" ht="81.75" hidden="1" customHeight="1">
      <c r="A10" s="800"/>
      <c r="B10" s="801"/>
      <c r="C10" s="801"/>
      <c r="D10" s="801"/>
      <c r="E10" s="801"/>
      <c r="F10" s="802"/>
      <c r="G10" s="195"/>
      <c r="H10" s="290" t="s">
        <v>33</v>
      </c>
      <c r="I10" s="198">
        <v>76.57650000000001</v>
      </c>
      <c r="J10" s="199" t="s">
        <v>122</v>
      </c>
      <c r="K10" s="199">
        <v>94.248000000000005</v>
      </c>
      <c r="L10" s="199">
        <v>94.248000000000005</v>
      </c>
      <c r="M10" s="199" t="s">
        <v>122</v>
      </c>
      <c r="N10" s="199">
        <v>94.248000000000005</v>
      </c>
      <c r="O10" s="201" t="s">
        <v>122</v>
      </c>
      <c r="P10" s="301">
        <v>119.65275000000001</v>
      </c>
      <c r="Q10" s="302">
        <v>119.65275000000001</v>
      </c>
      <c r="R10" s="302">
        <v>119.65275000000001</v>
      </c>
      <c r="S10" s="302">
        <v>119.65275000000001</v>
      </c>
      <c r="T10" s="302">
        <v>119.65275000000001</v>
      </c>
      <c r="U10" s="302">
        <v>119.65275000000001</v>
      </c>
      <c r="V10" s="302">
        <v>119.65275000000001</v>
      </c>
      <c r="W10" s="302">
        <v>119.65275000000001</v>
      </c>
      <c r="X10" s="303">
        <v>119.65275000000001</v>
      </c>
      <c r="Y10" s="304">
        <v>119.65275000000001</v>
      </c>
      <c r="Z10" s="262" t="s">
        <v>111</v>
      </c>
      <c r="AA10" s="155"/>
    </row>
    <row r="11" spans="1:27" s="378" customFormat="1" ht="99" customHeight="1" thickBot="1">
      <c r="A11" s="790" t="s">
        <v>162</v>
      </c>
      <c r="B11" s="791"/>
      <c r="C11" s="791"/>
      <c r="D11" s="791"/>
      <c r="E11" s="791"/>
      <c r="F11" s="792"/>
      <c r="G11" s="202" t="s">
        <v>35</v>
      </c>
      <c r="H11" s="291" t="s">
        <v>33</v>
      </c>
      <c r="I11" s="586">
        <f>'Красноярск 3'!I11+35000/198</f>
        <v>736.36517676767687</v>
      </c>
      <c r="J11" s="204" t="s">
        <v>111</v>
      </c>
      <c r="K11" s="204" t="s">
        <v>111</v>
      </c>
      <c r="L11" s="204" t="s">
        <v>111</v>
      </c>
      <c r="M11" s="204" t="s">
        <v>111</v>
      </c>
      <c r="N11" s="204" t="s">
        <v>111</v>
      </c>
      <c r="O11" s="587" t="s">
        <v>111</v>
      </c>
      <c r="P11" s="299">
        <f>'Красноярск 3'!P11+35000/198</f>
        <v>1109.2726767676768</v>
      </c>
      <c r="Q11" s="300">
        <f>'Красноярск 3'!Q11+35000/198</f>
        <v>1109.2726767676768</v>
      </c>
      <c r="R11" s="300">
        <f>'Красноярск 3'!R11+35000/198</f>
        <v>1109.2726767676768</v>
      </c>
      <c r="S11" s="300">
        <f>'Красноярск 3'!S11+35000/198</f>
        <v>1109.2726767676768</v>
      </c>
      <c r="T11" s="300">
        <f>'Красноярск 3'!T11+35000/198</f>
        <v>1109.2726767676768</v>
      </c>
      <c r="U11" s="300">
        <f>'Красноярск 3'!U11+35000/198</f>
        <v>1109.2726767676768</v>
      </c>
      <c r="V11" s="300">
        <f>'Красноярск 3'!V11+35000/198</f>
        <v>1109.2726767676768</v>
      </c>
      <c r="W11" s="300">
        <f>'Красноярск 3'!W11+35000/198</f>
        <v>1109.2726767676768</v>
      </c>
      <c r="X11" s="300">
        <f>'Красноярск 3'!X11+35000/198</f>
        <v>1109.2726767676768</v>
      </c>
      <c r="Y11" s="265">
        <f>'Красноярск 3'!Y11+35000/198</f>
        <v>1109.2726767676768</v>
      </c>
      <c r="Z11" s="265">
        <f>'Красноярск 3'!Z11+35000/198</f>
        <v>1386.7771767676768</v>
      </c>
      <c r="AA11" s="42"/>
    </row>
    <row r="12" spans="1:27" s="378" customFormat="1" ht="99" customHeight="1" thickBot="1">
      <c r="A12" s="790" t="s">
        <v>163</v>
      </c>
      <c r="B12" s="791"/>
      <c r="C12" s="791"/>
      <c r="D12" s="791"/>
      <c r="E12" s="791"/>
      <c r="F12" s="792"/>
      <c r="G12" s="124" t="s">
        <v>36</v>
      </c>
      <c r="H12" s="590" t="s">
        <v>33</v>
      </c>
      <c r="I12" s="591">
        <f>'Красноярск 3'!I12+35000/165</f>
        <v>904.84401212121213</v>
      </c>
      <c r="J12" s="592" t="s">
        <v>111</v>
      </c>
      <c r="K12" s="592" t="s">
        <v>111</v>
      </c>
      <c r="L12" s="592" t="s">
        <v>111</v>
      </c>
      <c r="M12" s="592" t="s">
        <v>111</v>
      </c>
      <c r="N12" s="592" t="s">
        <v>111</v>
      </c>
      <c r="O12" s="593" t="s">
        <v>111</v>
      </c>
      <c r="P12" s="263">
        <f>'Красноярск 3'!P12+35000/165</f>
        <v>1254.7292121212122</v>
      </c>
      <c r="Q12" s="264">
        <f>'Красноярск 3'!Q12+35000/165</f>
        <v>1283.9402121212124</v>
      </c>
      <c r="R12" s="264">
        <f>'Красноярск 3'!R12+35000/165</f>
        <v>1254.7292121212122</v>
      </c>
      <c r="S12" s="264">
        <f>'Красноярск 3'!S12+35000/165</f>
        <v>1254.7292121212122</v>
      </c>
      <c r="T12" s="264">
        <f>'Красноярск 3'!T12+35000/165</f>
        <v>1254.7292121212122</v>
      </c>
      <c r="U12" s="264">
        <f>'Красноярск 3'!U12+35000/165</f>
        <v>1283.9402121212124</v>
      </c>
      <c r="V12" s="264">
        <f>'Красноярск 3'!V12+35000/165</f>
        <v>1283.9402121212124</v>
      </c>
      <c r="W12" s="264">
        <f>'Красноярск 3'!W12+35000/165</f>
        <v>1283.9402121212124</v>
      </c>
      <c r="X12" s="266">
        <f>'Красноярск 3'!X12+35000/165</f>
        <v>1283.9402121212124</v>
      </c>
      <c r="Y12" s="265">
        <f>'Красноярск 3'!Y12+35000/165</f>
        <v>1337.8682121212123</v>
      </c>
      <c r="Z12" s="265" t="s">
        <v>111</v>
      </c>
      <c r="AA12" s="155"/>
    </row>
    <row r="13" spans="1:27" s="378" customFormat="1" ht="99" customHeight="1" thickBot="1">
      <c r="A13" s="790" t="s">
        <v>289</v>
      </c>
      <c r="B13" s="791"/>
      <c r="C13" s="791"/>
      <c r="D13" s="791"/>
      <c r="E13" s="791"/>
      <c r="F13" s="792"/>
      <c r="G13" s="124" t="s">
        <v>290</v>
      </c>
      <c r="H13" s="291" t="s">
        <v>33</v>
      </c>
      <c r="I13" s="586">
        <f>'Красноярск 3'!I13+35000/104</f>
        <v>1596.5384615384614</v>
      </c>
      <c r="J13" s="204" t="s">
        <v>111</v>
      </c>
      <c r="K13" s="204" t="s">
        <v>111</v>
      </c>
      <c r="L13" s="204" t="s">
        <v>111</v>
      </c>
      <c r="M13" s="204" t="s">
        <v>111</v>
      </c>
      <c r="N13" s="204" t="s">
        <v>111</v>
      </c>
      <c r="O13" s="587" t="s">
        <v>111</v>
      </c>
      <c r="P13" s="263" t="s">
        <v>111</v>
      </c>
      <c r="Q13" s="264" t="s">
        <v>111</v>
      </c>
      <c r="R13" s="264" t="s">
        <v>111</v>
      </c>
      <c r="S13" s="264" t="s">
        <v>111</v>
      </c>
      <c r="T13" s="264" t="s">
        <v>111</v>
      </c>
      <c r="U13" s="264" t="s">
        <v>111</v>
      </c>
      <c r="V13" s="264" t="s">
        <v>111</v>
      </c>
      <c r="W13" s="264" t="s">
        <v>111</v>
      </c>
      <c r="X13" s="344" t="s">
        <v>111</v>
      </c>
      <c r="Y13" s="265" t="s">
        <v>111</v>
      </c>
      <c r="Z13" s="265" t="s">
        <v>111</v>
      </c>
      <c r="AA13" s="155"/>
    </row>
  </sheetData>
  <mergeCells count="17">
    <mergeCell ref="A13:F13"/>
    <mergeCell ref="I2:Z2"/>
    <mergeCell ref="AA3:AA4"/>
    <mergeCell ref="A5:F6"/>
    <mergeCell ref="A7:F8"/>
    <mergeCell ref="A9:F10"/>
    <mergeCell ref="A11:F11"/>
    <mergeCell ref="A12:F12"/>
    <mergeCell ref="Y3:Y4"/>
    <mergeCell ref="Z3:Z4"/>
    <mergeCell ref="G1:O1"/>
    <mergeCell ref="P1:X1"/>
    <mergeCell ref="A2:F4"/>
    <mergeCell ref="G2:G4"/>
    <mergeCell ref="H2:H4"/>
    <mergeCell ref="I3:O3"/>
    <mergeCell ref="P3:X3"/>
  </mergeCells>
  <pageMargins left="0.41" right="0.28000000000000003" top="0.64" bottom="0.48" header="0.31496062992125984" footer="0.31496062992125984"/>
  <pageSetup paperSize="9" scale="4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101"/>
  <sheetViews>
    <sheetView view="pageBreakPreview" topLeftCell="A22" zoomScale="85" zoomScaleNormal="85" zoomScaleSheetLayoutView="85" workbookViewId="0"/>
  </sheetViews>
  <sheetFormatPr defaultColWidth="8.85546875" defaultRowHeight="12.75"/>
  <cols>
    <col min="1" max="1" width="33.7109375" style="64" customWidth="1"/>
    <col min="2" max="2" width="7.42578125" style="65" customWidth="1"/>
    <col min="3" max="4" width="7.42578125" style="66" customWidth="1"/>
    <col min="5" max="5" width="9.140625" style="66" customWidth="1"/>
    <col min="6" max="6" width="11.42578125" style="66" customWidth="1"/>
    <col min="7" max="7" width="10.5703125" style="66" customWidth="1"/>
    <col min="8" max="8" width="7.42578125" style="66" customWidth="1"/>
    <col min="9" max="9" width="12.42578125" style="66" customWidth="1"/>
    <col min="10" max="10" width="8.85546875" style="66"/>
    <col min="11" max="11" width="42.7109375" style="66" customWidth="1"/>
    <col min="12" max="14" width="7.7109375" style="66" customWidth="1"/>
    <col min="15" max="15" width="9" style="66" customWidth="1"/>
    <col min="16" max="16" width="11.7109375" style="66" customWidth="1"/>
    <col min="17" max="17" width="10.140625" style="66" customWidth="1"/>
    <col min="18" max="18" width="11.5703125" style="66" customWidth="1"/>
    <col min="19" max="19" width="10.5703125" style="66" customWidth="1"/>
    <col min="20" max="16384" width="8.85546875" style="66"/>
  </cols>
  <sheetData>
    <row r="1" spans="1:19" s="90" customFormat="1" ht="100.5" customHeight="1" thickBot="1">
      <c r="A1" s="87"/>
      <c r="B1" s="88"/>
      <c r="C1" s="989"/>
      <c r="D1" s="989"/>
      <c r="E1" s="989"/>
      <c r="F1" s="989"/>
      <c r="G1" s="989"/>
      <c r="H1" s="989"/>
      <c r="I1" s="989"/>
      <c r="J1" s="89"/>
      <c r="K1" s="89"/>
      <c r="L1" s="89"/>
      <c r="M1" s="105"/>
    </row>
    <row r="2" spans="1:19" ht="28.5" customHeight="1" thickBot="1">
      <c r="A2" s="986" t="s">
        <v>98</v>
      </c>
      <c r="B2" s="987"/>
      <c r="C2" s="987"/>
      <c r="D2" s="987"/>
      <c r="E2" s="987"/>
      <c r="F2" s="987"/>
      <c r="G2" s="987"/>
      <c r="H2" s="987"/>
      <c r="I2" s="987"/>
      <c r="J2" s="987"/>
      <c r="K2" s="987"/>
      <c r="L2" s="987"/>
      <c r="M2" s="987"/>
      <c r="N2" s="987"/>
      <c r="O2" s="987"/>
      <c r="P2" s="987"/>
      <c r="Q2" s="987"/>
      <c r="R2" s="987"/>
      <c r="S2" s="988"/>
    </row>
    <row r="3" spans="1:19" ht="21.75" customHeight="1">
      <c r="A3" s="990" t="s">
        <v>99</v>
      </c>
      <c r="B3" s="992" t="s">
        <v>100</v>
      </c>
      <c r="C3" s="992"/>
      <c r="D3" s="992" t="s">
        <v>101</v>
      </c>
      <c r="E3" s="992"/>
      <c r="F3" s="992" t="s">
        <v>102</v>
      </c>
      <c r="G3" s="992"/>
      <c r="H3" s="992" t="s">
        <v>103</v>
      </c>
      <c r="I3" s="993"/>
      <c r="K3" s="516" t="s">
        <v>99</v>
      </c>
      <c r="L3" s="517" t="s">
        <v>100</v>
      </c>
      <c r="M3" s="517"/>
      <c r="N3" s="517" t="s">
        <v>101</v>
      </c>
      <c r="O3" s="517"/>
      <c r="P3" s="517" t="s">
        <v>102</v>
      </c>
      <c r="Q3" s="517"/>
      <c r="R3" s="517" t="s">
        <v>103</v>
      </c>
      <c r="S3" s="518"/>
    </row>
    <row r="4" spans="1:19" ht="17.25" customHeight="1" thickBot="1">
      <c r="A4" s="991"/>
      <c r="B4" s="181" t="s">
        <v>104</v>
      </c>
      <c r="C4" s="181" t="s">
        <v>73</v>
      </c>
      <c r="D4" s="181" t="s">
        <v>105</v>
      </c>
      <c r="E4" s="181" t="s">
        <v>106</v>
      </c>
      <c r="F4" s="181" t="s">
        <v>107</v>
      </c>
      <c r="G4" s="181" t="s">
        <v>108</v>
      </c>
      <c r="H4" s="181" t="s">
        <v>109</v>
      </c>
      <c r="I4" s="182" t="s">
        <v>106</v>
      </c>
      <c r="K4" s="504"/>
      <c r="L4" s="514" t="s">
        <v>104</v>
      </c>
      <c r="M4" s="514" t="s">
        <v>73</v>
      </c>
      <c r="N4" s="514" t="s">
        <v>105</v>
      </c>
      <c r="O4" s="514" t="s">
        <v>106</v>
      </c>
      <c r="P4" s="514" t="s">
        <v>107</v>
      </c>
      <c r="Q4" s="514" t="s">
        <v>108</v>
      </c>
      <c r="R4" s="514" t="s">
        <v>109</v>
      </c>
      <c r="S4" s="515" t="s">
        <v>106</v>
      </c>
    </row>
    <row r="5" spans="1:19" ht="13.5" customHeight="1">
      <c r="A5" s="183" t="s">
        <v>331</v>
      </c>
      <c r="B5" s="184"/>
      <c r="C5" s="184"/>
      <c r="D5" s="184"/>
      <c r="E5" s="184"/>
      <c r="F5" s="184"/>
      <c r="G5" s="184"/>
      <c r="H5" s="184"/>
      <c r="I5" s="185"/>
      <c r="K5" s="564" t="s">
        <v>114</v>
      </c>
      <c r="L5" s="565"/>
      <c r="M5" s="565"/>
      <c r="N5" s="565"/>
      <c r="O5" s="565"/>
      <c r="P5" s="565"/>
      <c r="Q5" s="565"/>
      <c r="R5" s="565"/>
      <c r="S5" s="566"/>
    </row>
    <row r="6" spans="1:19" ht="13.5" customHeight="1">
      <c r="A6" s="171" t="s">
        <v>208</v>
      </c>
      <c r="B6" s="165">
        <v>54</v>
      </c>
      <c r="C6" s="166">
        <v>1.08</v>
      </c>
      <c r="D6" s="165">
        <v>16</v>
      </c>
      <c r="E6" s="167">
        <f t="shared" ref="E6" si="0">D6*C6</f>
        <v>17.28</v>
      </c>
      <c r="F6" s="165">
        <v>1.87</v>
      </c>
      <c r="G6" s="165">
        <f t="shared" ref="G6" si="1">B6*D6*F6+35</f>
        <v>1650.68</v>
      </c>
      <c r="H6" s="165">
        <v>12</v>
      </c>
      <c r="I6" s="172">
        <f t="shared" ref="I6" si="2">E6*H6</f>
        <v>207.36</v>
      </c>
      <c r="K6" s="171" t="s">
        <v>115</v>
      </c>
      <c r="L6" s="165">
        <v>6</v>
      </c>
      <c r="M6" s="166" t="s">
        <v>111</v>
      </c>
      <c r="N6" s="165">
        <v>3</v>
      </c>
      <c r="O6" s="166">
        <v>18</v>
      </c>
      <c r="P6" s="165">
        <v>100</v>
      </c>
      <c r="Q6" s="165">
        <f>L6*N6*P6+35</f>
        <v>1835</v>
      </c>
      <c r="R6" s="165">
        <v>11</v>
      </c>
      <c r="S6" s="172">
        <f>O6*R6</f>
        <v>198</v>
      </c>
    </row>
    <row r="7" spans="1:19" ht="13.5" customHeight="1">
      <c r="A7" s="171" t="s">
        <v>209</v>
      </c>
      <c r="B7" s="165">
        <v>54</v>
      </c>
      <c r="C7" s="166">
        <v>1.08</v>
      </c>
      <c r="D7" s="165">
        <v>13</v>
      </c>
      <c r="E7" s="167">
        <f t="shared" ref="E7:E8" si="3">D7*C7</f>
        <v>14.040000000000001</v>
      </c>
      <c r="F7" s="165">
        <v>2.65</v>
      </c>
      <c r="G7" s="165">
        <f t="shared" ref="G7:G8" si="4">B7*D7*F7+35</f>
        <v>1895.3</v>
      </c>
      <c r="H7" s="165">
        <v>10</v>
      </c>
      <c r="I7" s="172">
        <f t="shared" ref="I7:I8" si="5">E7*H7</f>
        <v>140.4</v>
      </c>
      <c r="K7" s="171" t="s">
        <v>116</v>
      </c>
      <c r="L7" s="165">
        <v>5</v>
      </c>
      <c r="M7" s="166" t="s">
        <v>111</v>
      </c>
      <c r="N7" s="165">
        <v>3</v>
      </c>
      <c r="O7" s="166">
        <v>15</v>
      </c>
      <c r="P7" s="165">
        <v>119.6</v>
      </c>
      <c r="Q7" s="165">
        <f>L7*N7*P7+35</f>
        <v>1829</v>
      </c>
      <c r="R7" s="165">
        <v>11</v>
      </c>
      <c r="S7" s="172">
        <f>O7*R7</f>
        <v>165</v>
      </c>
    </row>
    <row r="8" spans="1:19" ht="13.5" customHeight="1">
      <c r="A8" s="171" t="s">
        <v>210</v>
      </c>
      <c r="B8" s="165">
        <v>54</v>
      </c>
      <c r="C8" s="166">
        <v>1.08</v>
      </c>
      <c r="D8" s="165">
        <v>10</v>
      </c>
      <c r="E8" s="167">
        <f t="shared" si="3"/>
        <v>10.8</v>
      </c>
      <c r="F8" s="165">
        <v>3.6</v>
      </c>
      <c r="G8" s="165">
        <f t="shared" si="4"/>
        <v>1979</v>
      </c>
      <c r="H8" s="165">
        <v>10</v>
      </c>
      <c r="I8" s="172">
        <f t="shared" si="5"/>
        <v>108</v>
      </c>
      <c r="K8" s="171" t="s">
        <v>117</v>
      </c>
      <c r="L8" s="165">
        <v>2</v>
      </c>
      <c r="M8" s="166" t="s">
        <v>111</v>
      </c>
      <c r="N8" s="165">
        <v>4</v>
      </c>
      <c r="O8" s="166">
        <v>8</v>
      </c>
      <c r="P8" s="165">
        <v>185.2</v>
      </c>
      <c r="Q8" s="165">
        <f>L8*N8*P8+35</f>
        <v>1516.6</v>
      </c>
      <c r="R8" s="165">
        <v>13</v>
      </c>
      <c r="S8" s="172">
        <f>O8*R8</f>
        <v>104</v>
      </c>
    </row>
    <row r="9" spans="1:19" ht="13.5" customHeight="1">
      <c r="A9" s="171" t="s">
        <v>211</v>
      </c>
      <c r="B9" s="165">
        <v>6</v>
      </c>
      <c r="C9" s="166">
        <v>1.08</v>
      </c>
      <c r="D9" s="165">
        <v>10</v>
      </c>
      <c r="E9" s="167">
        <f t="shared" ref="E9:E14" si="6">D9*C9</f>
        <v>10.8</v>
      </c>
      <c r="F9" s="165">
        <v>32.799999999999997</v>
      </c>
      <c r="G9" s="165">
        <f t="shared" ref="G9:G14" si="7">B9*D9*F9+35</f>
        <v>2002.9999999999998</v>
      </c>
      <c r="H9" s="165">
        <v>10</v>
      </c>
      <c r="I9" s="172">
        <f t="shared" ref="I9:I14" si="8">E9*H9</f>
        <v>108</v>
      </c>
      <c r="K9" s="310" t="s">
        <v>284</v>
      </c>
      <c r="L9" s="292">
        <v>11</v>
      </c>
      <c r="M9" s="292" t="s">
        <v>111</v>
      </c>
      <c r="N9" s="292">
        <v>4</v>
      </c>
      <c r="O9" s="298">
        <v>44</v>
      </c>
      <c r="P9" s="292">
        <v>36.799999999999997</v>
      </c>
      <c r="Q9" s="294">
        <v>1654.1999999999998</v>
      </c>
      <c r="R9" s="292">
        <v>12</v>
      </c>
      <c r="S9" s="295">
        <v>528</v>
      </c>
    </row>
    <row r="10" spans="1:19" ht="13.5" customHeight="1" thickBot="1">
      <c r="A10" s="171" t="s">
        <v>217</v>
      </c>
      <c r="B10" s="165">
        <v>30</v>
      </c>
      <c r="C10" s="166">
        <v>1.2</v>
      </c>
      <c r="D10" s="165">
        <v>16</v>
      </c>
      <c r="E10" s="167">
        <f t="shared" si="6"/>
        <v>19.2</v>
      </c>
      <c r="F10" s="165">
        <v>3.84</v>
      </c>
      <c r="G10" s="165">
        <f t="shared" si="7"/>
        <v>1878.1999999999998</v>
      </c>
      <c r="H10" s="165">
        <v>10</v>
      </c>
      <c r="I10" s="172">
        <f t="shared" si="8"/>
        <v>192</v>
      </c>
      <c r="K10" s="175" t="s">
        <v>118</v>
      </c>
      <c r="L10" s="176">
        <v>24</v>
      </c>
      <c r="M10" s="177" t="s">
        <v>111</v>
      </c>
      <c r="N10" s="176">
        <v>4</v>
      </c>
      <c r="O10" s="177">
        <v>96</v>
      </c>
      <c r="P10" s="176">
        <v>17.7</v>
      </c>
      <c r="Q10" s="176">
        <f>L10*N10*P10+35</f>
        <v>1734.1999999999998</v>
      </c>
      <c r="R10" s="176">
        <v>12</v>
      </c>
      <c r="S10" s="178">
        <f>O10*R10</f>
        <v>1152</v>
      </c>
    </row>
    <row r="11" spans="1:19" ht="13.5" customHeight="1">
      <c r="A11" s="171" t="s">
        <v>218</v>
      </c>
      <c r="B11" s="165">
        <v>12</v>
      </c>
      <c r="C11" s="166">
        <v>1.08</v>
      </c>
      <c r="D11" s="165">
        <v>13</v>
      </c>
      <c r="E11" s="167">
        <f t="shared" si="6"/>
        <v>14.040000000000001</v>
      </c>
      <c r="F11" s="165">
        <v>12.2</v>
      </c>
      <c r="G11" s="165">
        <f t="shared" si="7"/>
        <v>1938.1999999999998</v>
      </c>
      <c r="H11" s="165">
        <v>10</v>
      </c>
      <c r="I11" s="172">
        <f t="shared" si="8"/>
        <v>140.4</v>
      </c>
      <c r="K11" s="560"/>
      <c r="L11" s="561"/>
      <c r="M11" s="562"/>
      <c r="N11" s="561"/>
      <c r="O11" s="562"/>
      <c r="P11" s="561"/>
      <c r="Q11" s="561"/>
      <c r="R11" s="561"/>
      <c r="S11" s="563"/>
    </row>
    <row r="12" spans="1:19" ht="13.5" customHeight="1">
      <c r="A12" s="171" t="s">
        <v>219</v>
      </c>
      <c r="B12" s="165">
        <v>30</v>
      </c>
      <c r="C12" s="166">
        <v>1.2</v>
      </c>
      <c r="D12" s="165">
        <v>12</v>
      </c>
      <c r="E12" s="167">
        <f t="shared" si="6"/>
        <v>14.399999999999999</v>
      </c>
      <c r="F12" s="165">
        <v>5.4</v>
      </c>
      <c r="G12" s="165">
        <f t="shared" si="7"/>
        <v>1979.0000000000002</v>
      </c>
      <c r="H12" s="165">
        <v>10</v>
      </c>
      <c r="I12" s="172">
        <f t="shared" si="8"/>
        <v>144</v>
      </c>
      <c r="Q12" s="81"/>
      <c r="R12" s="81"/>
      <c r="S12" s="81"/>
    </row>
    <row r="13" spans="1:19" ht="13.5" customHeight="1">
      <c r="A13" s="171" t="s">
        <v>220</v>
      </c>
      <c r="B13" s="165">
        <v>99</v>
      </c>
      <c r="C13" s="166">
        <v>0.99</v>
      </c>
      <c r="D13" s="165">
        <v>12</v>
      </c>
      <c r="E13" s="167">
        <f t="shared" si="6"/>
        <v>11.879999999999999</v>
      </c>
      <c r="F13" s="165">
        <v>1.3</v>
      </c>
      <c r="G13" s="165">
        <f t="shared" si="7"/>
        <v>1579.4</v>
      </c>
      <c r="H13" s="165">
        <v>12</v>
      </c>
      <c r="I13" s="172">
        <f t="shared" si="8"/>
        <v>142.56</v>
      </c>
      <c r="Q13" s="81"/>
      <c r="R13" s="81"/>
      <c r="S13" s="81"/>
    </row>
    <row r="14" spans="1:19" s="314" customFormat="1" ht="13.5" customHeight="1">
      <c r="A14" s="171" t="s">
        <v>287</v>
      </c>
      <c r="B14" s="165">
        <v>6</v>
      </c>
      <c r="C14" s="166">
        <v>1.08</v>
      </c>
      <c r="D14" s="165">
        <v>12</v>
      </c>
      <c r="E14" s="167">
        <f t="shared" si="6"/>
        <v>12.96</v>
      </c>
      <c r="F14" s="165">
        <v>24.9</v>
      </c>
      <c r="G14" s="165">
        <f t="shared" si="7"/>
        <v>1827.8</v>
      </c>
      <c r="H14" s="165">
        <v>11</v>
      </c>
      <c r="I14" s="172">
        <f t="shared" si="8"/>
        <v>142.56</v>
      </c>
      <c r="K14" s="164" t="s">
        <v>97</v>
      </c>
      <c r="L14" s="161"/>
      <c r="M14" s="161"/>
      <c r="N14" s="160"/>
      <c r="O14" s="160"/>
      <c r="P14" s="160"/>
      <c r="Q14" s="315"/>
      <c r="R14" s="315"/>
      <c r="S14" s="315"/>
    </row>
    <row r="15" spans="1:19" ht="13.5" customHeight="1">
      <c r="A15" s="171" t="s">
        <v>244</v>
      </c>
      <c r="B15" s="165">
        <v>4</v>
      </c>
      <c r="C15" s="166">
        <v>1</v>
      </c>
      <c r="D15" s="165">
        <v>13</v>
      </c>
      <c r="E15" s="167">
        <f t="shared" ref="E15" si="9">D15*C15</f>
        <v>13</v>
      </c>
      <c r="F15" s="165">
        <v>34</v>
      </c>
      <c r="G15" s="165">
        <f t="shared" ref="G15" si="10">B15*D15*F15+35</f>
        <v>1803</v>
      </c>
      <c r="H15" s="165">
        <v>11</v>
      </c>
      <c r="I15" s="172">
        <f t="shared" ref="I15:I16" si="11">E15*H15</f>
        <v>143</v>
      </c>
      <c r="Q15" s="81"/>
      <c r="R15" s="81"/>
      <c r="S15" s="81"/>
    </row>
    <row r="16" spans="1:19" ht="13.5" customHeight="1">
      <c r="A16" s="171" t="s">
        <v>286</v>
      </c>
      <c r="B16" s="165">
        <v>2</v>
      </c>
      <c r="C16" s="166">
        <v>0.72</v>
      </c>
      <c r="D16" s="165">
        <v>10</v>
      </c>
      <c r="E16" s="167">
        <v>7.1999999999999993</v>
      </c>
      <c r="F16" s="165">
        <v>66.400000000000006</v>
      </c>
      <c r="G16" s="165">
        <v>1363</v>
      </c>
      <c r="H16" s="165">
        <v>14</v>
      </c>
      <c r="I16" s="172">
        <f t="shared" si="11"/>
        <v>100.79999999999998</v>
      </c>
      <c r="K16" s="495" t="s">
        <v>94</v>
      </c>
      <c r="L16" s="496"/>
      <c r="M16" s="496"/>
      <c r="N16" s="497"/>
      <c r="O16" s="497"/>
      <c r="P16" s="497"/>
      <c r="Q16" s="81"/>
      <c r="R16" s="81"/>
      <c r="S16" s="81"/>
    </row>
    <row r="17" spans="1:19" s="492" customFormat="1" ht="13.5" customHeight="1">
      <c r="A17" s="171" t="s">
        <v>321</v>
      </c>
      <c r="B17" s="165">
        <v>38</v>
      </c>
      <c r="C17" s="166">
        <v>0.7</v>
      </c>
      <c r="D17" s="165">
        <v>14</v>
      </c>
      <c r="E17" s="167">
        <v>9.7999999999999989</v>
      </c>
      <c r="F17" s="165">
        <v>2.4950199999999998</v>
      </c>
      <c r="G17" s="165">
        <v>1362.3506399999999</v>
      </c>
      <c r="H17" s="165">
        <v>10</v>
      </c>
      <c r="I17" s="172">
        <v>97.999999999999986</v>
      </c>
      <c r="K17" s="498" t="s">
        <v>234</v>
      </c>
      <c r="L17" s="496"/>
      <c r="M17" s="496"/>
      <c r="N17" s="497"/>
      <c r="O17" s="497"/>
      <c r="P17" s="497"/>
      <c r="Q17" s="493"/>
      <c r="R17" s="493"/>
      <c r="S17" s="493"/>
    </row>
    <row r="18" spans="1:19" ht="13.5" customHeight="1">
      <c r="A18" s="171" t="s">
        <v>251</v>
      </c>
      <c r="B18" s="165">
        <v>8</v>
      </c>
      <c r="C18" s="166">
        <v>0.96</v>
      </c>
      <c r="D18" s="165">
        <v>11</v>
      </c>
      <c r="E18" s="167">
        <f>D18*C18</f>
        <v>10.559999999999999</v>
      </c>
      <c r="F18" s="165">
        <v>22.1</v>
      </c>
      <c r="G18" s="165">
        <f>B18*D18*F18+35</f>
        <v>1979.8000000000002</v>
      </c>
      <c r="H18" s="165">
        <v>10</v>
      </c>
      <c r="I18" s="172">
        <f>E18*H18</f>
        <v>105.6</v>
      </c>
      <c r="K18" s="499" t="s">
        <v>235</v>
      </c>
      <c r="L18" s="496"/>
      <c r="M18" s="496"/>
      <c r="N18" s="497"/>
      <c r="O18" s="497"/>
      <c r="P18" s="497"/>
      <c r="Q18" s="81"/>
      <c r="R18" s="81"/>
      <c r="S18" s="81"/>
    </row>
    <row r="19" spans="1:19" ht="13.5" customHeight="1">
      <c r="A19" s="173" t="s">
        <v>252</v>
      </c>
      <c r="B19" s="168"/>
      <c r="C19" s="168"/>
      <c r="D19" s="168"/>
      <c r="E19" s="168"/>
      <c r="F19" s="168"/>
      <c r="G19" s="168"/>
      <c r="H19" s="168"/>
      <c r="I19" s="174"/>
      <c r="K19" s="499" t="s">
        <v>83</v>
      </c>
      <c r="L19" s="500"/>
      <c r="M19" s="500"/>
      <c r="N19" s="497"/>
      <c r="O19" s="497"/>
      <c r="P19" s="497"/>
      <c r="Q19" s="81"/>
      <c r="R19" s="81"/>
      <c r="S19" s="81"/>
    </row>
    <row r="20" spans="1:19" ht="13.5" customHeight="1">
      <c r="A20" s="171" t="s">
        <v>325</v>
      </c>
      <c r="B20" s="165">
        <v>12</v>
      </c>
      <c r="C20" s="305">
        <v>1.1200000000000001</v>
      </c>
      <c r="D20" s="306">
        <v>10</v>
      </c>
      <c r="E20" s="307">
        <v>11.2</v>
      </c>
      <c r="F20" s="306" t="s">
        <v>246</v>
      </c>
      <c r="G20" s="165">
        <v>1556</v>
      </c>
      <c r="H20" s="306">
        <v>12</v>
      </c>
      <c r="I20" s="308">
        <v>134.4</v>
      </c>
      <c r="K20" s="501" t="s">
        <v>86</v>
      </c>
      <c r="L20" s="500"/>
      <c r="M20" s="500"/>
      <c r="N20" s="497"/>
      <c r="O20" s="497"/>
      <c r="P20" s="497"/>
      <c r="Q20" s="81"/>
      <c r="R20" s="81"/>
      <c r="S20" s="81"/>
    </row>
    <row r="21" spans="1:19" ht="13.5" customHeight="1">
      <c r="A21" s="173" t="s">
        <v>249</v>
      </c>
      <c r="B21" s="180"/>
      <c r="C21" s="180"/>
      <c r="D21" s="180"/>
      <c r="E21" s="180"/>
      <c r="F21" s="180"/>
      <c r="G21" s="180"/>
      <c r="H21" s="180"/>
      <c r="I21" s="186"/>
      <c r="K21" s="501" t="s">
        <v>89</v>
      </c>
      <c r="L21" s="500"/>
      <c r="M21" s="500"/>
      <c r="N21" s="497"/>
      <c r="O21" s="497"/>
      <c r="P21" s="497"/>
      <c r="Q21" s="163"/>
      <c r="R21" s="156"/>
      <c r="S21" s="158"/>
    </row>
    <row r="22" spans="1:19" ht="13.5" customHeight="1">
      <c r="A22" s="171" t="s">
        <v>250</v>
      </c>
      <c r="B22" s="165">
        <v>48</v>
      </c>
      <c r="C22" s="166">
        <v>0.93</v>
      </c>
      <c r="D22" s="165">
        <v>9</v>
      </c>
      <c r="E22" s="167">
        <f>D22*C22</f>
        <v>8.370000000000001</v>
      </c>
      <c r="F22" s="165">
        <v>4.5</v>
      </c>
      <c r="G22" s="165">
        <f>B22*D22*F22+35</f>
        <v>1979</v>
      </c>
      <c r="H22" s="165">
        <v>10</v>
      </c>
      <c r="I22" s="309">
        <f>E22*H22</f>
        <v>83.700000000000017</v>
      </c>
      <c r="K22" s="500"/>
      <c r="L22" s="500"/>
      <c r="M22" s="500"/>
      <c r="N22" s="496"/>
      <c r="O22" s="496"/>
      <c r="P22" s="496"/>
      <c r="Q22" s="160"/>
      <c r="R22" s="156"/>
      <c r="S22" s="158"/>
    </row>
    <row r="23" spans="1:19" ht="13.5" customHeight="1">
      <c r="A23" s="173" t="s">
        <v>110</v>
      </c>
      <c r="B23" s="168"/>
      <c r="C23" s="168"/>
      <c r="D23" s="168"/>
      <c r="E23" s="168"/>
      <c r="F23" s="168"/>
      <c r="G23" s="168"/>
      <c r="H23" s="168"/>
      <c r="I23" s="174"/>
      <c r="K23" s="494" t="s">
        <v>95</v>
      </c>
      <c r="L23" s="500"/>
      <c r="M23" s="500"/>
      <c r="N23" s="496"/>
      <c r="O23" s="496"/>
      <c r="P23" s="496"/>
      <c r="Q23" s="161"/>
      <c r="R23" s="156"/>
      <c r="S23" s="158"/>
    </row>
    <row r="24" spans="1:19" ht="13.5" customHeight="1">
      <c r="A24" s="171" t="s">
        <v>212</v>
      </c>
      <c r="B24" s="165">
        <v>90</v>
      </c>
      <c r="C24" s="166">
        <v>0.97</v>
      </c>
      <c r="D24" s="165">
        <v>12</v>
      </c>
      <c r="E24" s="167">
        <f>D24*C24</f>
        <v>11.64</v>
      </c>
      <c r="F24" s="165">
        <v>1.43</v>
      </c>
      <c r="G24" s="165">
        <f>B24*D24*F24+35</f>
        <v>1579.3999999999999</v>
      </c>
      <c r="H24" s="165">
        <v>12</v>
      </c>
      <c r="I24" s="172">
        <f>E24*H24</f>
        <v>139.68</v>
      </c>
      <c r="K24" s="498" t="s">
        <v>191</v>
      </c>
      <c r="L24" s="500"/>
      <c r="M24" s="500"/>
      <c r="N24" s="502"/>
      <c r="O24" s="502"/>
      <c r="P24" s="502"/>
      <c r="Q24" s="161"/>
      <c r="R24" s="157"/>
      <c r="S24" s="157"/>
    </row>
    <row r="25" spans="1:19" ht="13.5" customHeight="1">
      <c r="A25" s="173" t="s">
        <v>112</v>
      </c>
      <c r="B25" s="168"/>
      <c r="C25" s="168"/>
      <c r="D25" s="168"/>
      <c r="E25" s="168"/>
      <c r="F25" s="168"/>
      <c r="G25" s="168"/>
      <c r="H25" s="168"/>
      <c r="I25" s="174"/>
      <c r="K25" s="499" t="s">
        <v>233</v>
      </c>
      <c r="L25" s="500"/>
      <c r="M25" s="500"/>
      <c r="N25" s="503"/>
      <c r="O25" s="503"/>
      <c r="P25" s="503"/>
      <c r="Q25" s="161"/>
    </row>
    <row r="26" spans="1:19" ht="13.5" customHeight="1">
      <c r="A26" s="171" t="s">
        <v>213</v>
      </c>
      <c r="B26" s="165">
        <v>64</v>
      </c>
      <c r="C26" s="166">
        <v>1.06</v>
      </c>
      <c r="D26" s="165">
        <v>16</v>
      </c>
      <c r="E26" s="167">
        <f>D26*C26</f>
        <v>16.96</v>
      </c>
      <c r="F26" s="165" t="s">
        <v>111</v>
      </c>
      <c r="G26" s="165">
        <v>1598</v>
      </c>
      <c r="H26" s="165">
        <v>12</v>
      </c>
      <c r="I26" s="172">
        <f>E26*H26</f>
        <v>203.52</v>
      </c>
      <c r="K26" s="499" t="s">
        <v>232</v>
      </c>
      <c r="L26" s="500"/>
      <c r="M26" s="500"/>
      <c r="N26" s="497"/>
      <c r="O26" s="497"/>
      <c r="P26" s="497"/>
      <c r="Q26" s="161"/>
    </row>
    <row r="27" spans="1:19" ht="13.5" customHeight="1">
      <c r="A27" s="171" t="s">
        <v>214</v>
      </c>
      <c r="B27" s="165">
        <v>72</v>
      </c>
      <c r="C27" s="166">
        <v>1.1200000000000001</v>
      </c>
      <c r="D27" s="165">
        <v>13</v>
      </c>
      <c r="E27" s="167">
        <f>D27*C27</f>
        <v>14.560000000000002</v>
      </c>
      <c r="F27" s="165" t="s">
        <v>111</v>
      </c>
      <c r="G27" s="165">
        <v>1949</v>
      </c>
      <c r="H27" s="165">
        <v>10</v>
      </c>
      <c r="I27" s="172">
        <f>E27*H27</f>
        <v>145.60000000000002</v>
      </c>
      <c r="K27" s="501" t="s">
        <v>87</v>
      </c>
      <c r="L27" s="500"/>
      <c r="M27" s="500"/>
      <c r="N27" s="496"/>
      <c r="O27" s="496"/>
      <c r="P27" s="496"/>
      <c r="Q27" s="161"/>
    </row>
    <row r="28" spans="1:19" ht="13.5" customHeight="1">
      <c r="A28" s="171" t="s">
        <v>215</v>
      </c>
      <c r="B28" s="165">
        <v>88</v>
      </c>
      <c r="C28" s="166">
        <v>0.96</v>
      </c>
      <c r="D28" s="165">
        <v>12</v>
      </c>
      <c r="E28" s="167">
        <f>D28*C28</f>
        <v>11.52</v>
      </c>
      <c r="F28" s="165" t="s">
        <v>111</v>
      </c>
      <c r="G28" s="165">
        <v>1475</v>
      </c>
      <c r="H28" s="165">
        <v>13</v>
      </c>
      <c r="I28" s="172">
        <f>E28*H28</f>
        <v>149.76</v>
      </c>
      <c r="K28" s="500"/>
      <c r="L28" s="500"/>
      <c r="M28" s="500"/>
      <c r="N28" s="496"/>
      <c r="O28" s="496"/>
      <c r="P28" s="496"/>
      <c r="Q28" s="161"/>
    </row>
    <row r="29" spans="1:19" ht="13.5" customHeight="1">
      <c r="A29" s="173" t="s">
        <v>113</v>
      </c>
      <c r="B29" s="168"/>
      <c r="C29" s="168"/>
      <c r="D29" s="168"/>
      <c r="E29" s="168"/>
      <c r="F29" s="168"/>
      <c r="G29" s="168"/>
      <c r="H29" s="168"/>
      <c r="I29" s="174"/>
      <c r="K29" s="494" t="s">
        <v>96</v>
      </c>
      <c r="L29" s="494"/>
      <c r="M29" s="494"/>
      <c r="N29" s="496"/>
      <c r="O29" s="496"/>
      <c r="P29" s="496"/>
      <c r="Q29" s="161"/>
    </row>
    <row r="30" spans="1:19" ht="13.5" customHeight="1">
      <c r="A30" s="171" t="s">
        <v>216</v>
      </c>
      <c r="B30" s="165">
        <v>130</v>
      </c>
      <c r="C30" s="166">
        <v>0.94</v>
      </c>
      <c r="D30" s="165">
        <v>12</v>
      </c>
      <c r="E30" s="167">
        <f>D30*C30</f>
        <v>11.28</v>
      </c>
      <c r="F30" s="165" t="s">
        <v>146</v>
      </c>
      <c r="G30" s="165">
        <v>1537</v>
      </c>
      <c r="H30" s="165">
        <v>13</v>
      </c>
      <c r="I30" s="172">
        <f>E30*H30</f>
        <v>146.63999999999999</v>
      </c>
      <c r="K30" s="498" t="s">
        <v>79</v>
      </c>
      <c r="L30" s="500"/>
      <c r="M30" s="500"/>
      <c r="N30" s="496"/>
      <c r="O30" s="496"/>
      <c r="P30" s="496"/>
    </row>
    <row r="31" spans="1:19" ht="13.5" customHeight="1">
      <c r="A31" s="173" t="s">
        <v>237</v>
      </c>
      <c r="B31" s="168"/>
      <c r="C31" s="168"/>
      <c r="D31" s="168"/>
      <c r="E31" s="168"/>
      <c r="F31" s="168"/>
      <c r="G31" s="168"/>
      <c r="H31" s="168"/>
      <c r="I31" s="174"/>
      <c r="K31" s="499" t="s">
        <v>81</v>
      </c>
      <c r="L31" s="500"/>
      <c r="M31" s="500"/>
      <c r="N31" s="496"/>
      <c r="O31" s="496"/>
      <c r="P31" s="496"/>
    </row>
    <row r="32" spans="1:19" ht="13.5" customHeight="1">
      <c r="A32" s="171" t="s">
        <v>242</v>
      </c>
      <c r="B32" s="165">
        <v>11</v>
      </c>
      <c r="C32" s="166">
        <v>1.1000000000000001</v>
      </c>
      <c r="D32" s="165">
        <v>13</v>
      </c>
      <c r="E32" s="167">
        <f>D32*C32</f>
        <v>14.3</v>
      </c>
      <c r="F32" s="165" t="s">
        <v>243</v>
      </c>
      <c r="G32" s="165">
        <v>1942</v>
      </c>
      <c r="H32" s="165">
        <v>10</v>
      </c>
      <c r="I32" s="172">
        <f>E32*H32</f>
        <v>143</v>
      </c>
      <c r="K32" s="499" t="s">
        <v>84</v>
      </c>
      <c r="L32" s="500"/>
      <c r="M32" s="500"/>
      <c r="N32" s="496"/>
      <c r="O32" s="496"/>
      <c r="P32" s="496"/>
    </row>
    <row r="33" spans="1:19" s="312" customFormat="1" ht="13.5" customHeight="1">
      <c r="A33" s="173" t="s">
        <v>281</v>
      </c>
      <c r="B33" s="180"/>
      <c r="C33" s="180"/>
      <c r="D33" s="180"/>
      <c r="E33" s="180"/>
      <c r="F33" s="180"/>
      <c r="G33" s="180"/>
      <c r="H33" s="180"/>
      <c r="I33" s="186"/>
      <c r="K33" s="499" t="s">
        <v>87</v>
      </c>
      <c r="L33" s="494"/>
      <c r="M33" s="494"/>
      <c r="N33" s="496"/>
      <c r="O33" s="496"/>
      <c r="P33" s="496"/>
      <c r="Q33" s="311"/>
      <c r="R33" s="311"/>
      <c r="S33" s="311"/>
    </row>
    <row r="34" spans="1:19" ht="15" customHeight="1">
      <c r="A34" s="519" t="s">
        <v>326</v>
      </c>
      <c r="B34" s="292">
        <v>6</v>
      </c>
      <c r="C34" s="292">
        <v>0.81499999999999995</v>
      </c>
      <c r="D34" s="292">
        <v>10</v>
      </c>
      <c r="E34" s="293">
        <f>D34*C34</f>
        <v>8.1499999999999986</v>
      </c>
      <c r="F34" s="292" t="s">
        <v>111</v>
      </c>
      <c r="G34" s="294">
        <v>1535</v>
      </c>
      <c r="H34" s="294">
        <v>13</v>
      </c>
      <c r="I34" s="295">
        <f t="shared" ref="I34" si="12">E34*H34</f>
        <v>105.94999999999999</v>
      </c>
      <c r="K34" s="500"/>
      <c r="L34" s="495"/>
      <c r="M34" s="495"/>
      <c r="N34" s="500"/>
      <c r="O34" s="500"/>
      <c r="P34" s="500"/>
      <c r="Q34" s="254"/>
      <c r="R34" s="254"/>
      <c r="S34" s="254"/>
    </row>
    <row r="35" spans="1:19" ht="13.5" customHeight="1">
      <c r="A35" s="173" t="s">
        <v>322</v>
      </c>
      <c r="B35" s="168"/>
      <c r="C35" s="168"/>
      <c r="D35" s="168"/>
      <c r="E35" s="168"/>
      <c r="F35" s="168"/>
      <c r="G35" s="168"/>
      <c r="H35" s="168"/>
      <c r="I35" s="174"/>
      <c r="K35" s="494" t="s">
        <v>271</v>
      </c>
      <c r="L35" s="494"/>
      <c r="M35" s="494"/>
      <c r="N35" s="494"/>
      <c r="O35" s="494"/>
      <c r="P35" s="494"/>
      <c r="Q35" s="254"/>
      <c r="R35" s="254"/>
      <c r="S35" s="254"/>
    </row>
    <row r="36" spans="1:19" ht="28.5" customHeight="1">
      <c r="A36" s="506" t="s">
        <v>327</v>
      </c>
      <c r="B36" s="507">
        <v>12</v>
      </c>
      <c r="C36" s="508">
        <v>1.08</v>
      </c>
      <c r="D36" s="507">
        <v>8</v>
      </c>
      <c r="E36" s="508">
        <f>D36*C36</f>
        <v>8.64</v>
      </c>
      <c r="F36" s="507">
        <v>12.5</v>
      </c>
      <c r="G36" s="509">
        <f>B36*D36*F36+35</f>
        <v>1235</v>
      </c>
      <c r="H36" s="507">
        <v>16</v>
      </c>
      <c r="I36" s="510">
        <f t="shared" ref="I36" si="13">E36*H36</f>
        <v>138.24</v>
      </c>
      <c r="K36" s="498" t="s">
        <v>272</v>
      </c>
      <c r="L36" s="495"/>
      <c r="M36" s="495"/>
      <c r="N36" s="500"/>
      <c r="O36" s="500"/>
      <c r="P36" s="500"/>
      <c r="Q36" s="254"/>
      <c r="R36" s="254"/>
      <c r="S36" s="254"/>
    </row>
    <row r="37" spans="1:19" ht="17.25" customHeight="1">
      <c r="A37" s="511" t="s">
        <v>332</v>
      </c>
      <c r="B37" s="512"/>
      <c r="C37" s="512"/>
      <c r="D37" s="512"/>
      <c r="E37" s="512"/>
      <c r="F37" s="512"/>
      <c r="G37" s="512"/>
      <c r="H37" s="512"/>
      <c r="I37" s="513"/>
      <c r="K37" s="499" t="s">
        <v>273</v>
      </c>
      <c r="L37" s="495"/>
      <c r="M37" s="495"/>
      <c r="N37" s="494"/>
      <c r="O37" s="494"/>
      <c r="P37" s="494"/>
      <c r="Q37" s="254"/>
      <c r="R37" s="254"/>
      <c r="S37" s="254"/>
    </row>
    <row r="38" spans="1:19" ht="13.5" customHeight="1">
      <c r="A38" s="171" t="s">
        <v>318</v>
      </c>
      <c r="B38" s="166">
        <v>46</v>
      </c>
      <c r="C38" s="165">
        <v>1.1000000000000001</v>
      </c>
      <c r="D38" s="167">
        <v>13</v>
      </c>
      <c r="E38" s="165">
        <v>14.3</v>
      </c>
      <c r="F38" s="165" t="s">
        <v>319</v>
      </c>
      <c r="G38" s="165">
        <v>1937</v>
      </c>
      <c r="H38" s="166">
        <v>10</v>
      </c>
      <c r="I38" s="309">
        <v>143</v>
      </c>
      <c r="K38" s="499" t="s">
        <v>274</v>
      </c>
      <c r="L38" s="500"/>
      <c r="M38" s="500"/>
      <c r="N38" s="495"/>
      <c r="O38" s="495"/>
      <c r="P38" s="495"/>
      <c r="Q38" s="314"/>
      <c r="R38" s="314"/>
      <c r="S38" s="314"/>
    </row>
    <row r="39" spans="1:19" ht="13.5" customHeight="1">
      <c r="A39" s="173" t="s">
        <v>324</v>
      </c>
      <c r="B39" s="168"/>
      <c r="C39" s="168"/>
      <c r="D39" s="168"/>
      <c r="E39" s="168"/>
      <c r="F39" s="168"/>
      <c r="G39" s="168"/>
      <c r="H39" s="168"/>
      <c r="I39" s="174"/>
      <c r="K39" s="499" t="s">
        <v>86</v>
      </c>
      <c r="L39" s="500"/>
      <c r="M39" s="500"/>
      <c r="N39" s="495"/>
      <c r="O39" s="495"/>
      <c r="P39" s="495"/>
      <c r="Q39" s="364"/>
      <c r="R39" s="364"/>
      <c r="S39" s="364"/>
    </row>
    <row r="40" spans="1:19" ht="13.5" customHeight="1">
      <c r="A40" s="171" t="s">
        <v>328</v>
      </c>
      <c r="B40" s="165">
        <v>42</v>
      </c>
      <c r="C40" s="166">
        <v>1.0900000000000001</v>
      </c>
      <c r="D40" s="165">
        <v>16</v>
      </c>
      <c r="E40" s="167">
        <v>17.440000000000001</v>
      </c>
      <c r="F40" s="165" t="s">
        <v>320</v>
      </c>
      <c r="G40" s="165">
        <v>1650</v>
      </c>
      <c r="H40" s="165">
        <v>12</v>
      </c>
      <c r="I40" s="172">
        <v>209.28</v>
      </c>
      <c r="K40" s="499" t="s">
        <v>89</v>
      </c>
      <c r="L40" s="500"/>
      <c r="M40" s="500"/>
      <c r="N40" s="495"/>
      <c r="O40" s="495"/>
      <c r="P40" s="495"/>
      <c r="Q40" s="254"/>
      <c r="R40" s="254"/>
      <c r="S40" s="254"/>
    </row>
    <row r="41" spans="1:19" ht="13.5" customHeight="1">
      <c r="A41" s="171" t="s">
        <v>329</v>
      </c>
      <c r="B41" s="165">
        <v>42</v>
      </c>
      <c r="C41" s="166">
        <v>1.0900000000000001</v>
      </c>
      <c r="D41" s="165">
        <v>13</v>
      </c>
      <c r="E41" s="167">
        <f>D41*C41</f>
        <v>14.170000000000002</v>
      </c>
      <c r="F41" s="165" t="s">
        <v>221</v>
      </c>
      <c r="G41" s="165">
        <v>1932</v>
      </c>
      <c r="H41" s="165">
        <v>10</v>
      </c>
      <c r="I41" s="172">
        <f>E41*H41</f>
        <v>141.70000000000002</v>
      </c>
      <c r="N41" s="313"/>
      <c r="O41" s="313"/>
      <c r="P41" s="313"/>
      <c r="Q41" s="313"/>
      <c r="R41" s="313"/>
      <c r="S41" s="313"/>
    </row>
    <row r="42" spans="1:19" ht="13.5" customHeight="1" thickBot="1">
      <c r="A42" s="175" t="s">
        <v>330</v>
      </c>
      <c r="B42" s="176">
        <v>42</v>
      </c>
      <c r="C42" s="177">
        <v>1.0900000000000001</v>
      </c>
      <c r="D42" s="176">
        <v>10</v>
      </c>
      <c r="E42" s="505">
        <f>D42*C42</f>
        <v>10.9</v>
      </c>
      <c r="F42" s="176" t="s">
        <v>222</v>
      </c>
      <c r="G42" s="176">
        <v>1995</v>
      </c>
      <c r="H42" s="176">
        <v>10</v>
      </c>
      <c r="I42" s="178">
        <f>E42*H42</f>
        <v>109</v>
      </c>
    </row>
    <row r="43" spans="1:19" ht="13.5" customHeight="1"/>
    <row r="44" spans="1:19" ht="16.5" customHeight="1"/>
    <row r="45" spans="1:19" ht="52.5" customHeight="1">
      <c r="A45" s="169" t="s">
        <v>119</v>
      </c>
      <c r="B45" s="985" t="s">
        <v>120</v>
      </c>
      <c r="C45" s="985"/>
      <c r="D45" s="985"/>
      <c r="E45" s="985"/>
      <c r="F45" s="985"/>
      <c r="G45" s="985"/>
      <c r="H45" s="985"/>
      <c r="I45" s="985"/>
    </row>
    <row r="46" spans="1:19" ht="49.5" customHeight="1">
      <c r="A46" s="170"/>
      <c r="B46" s="985" t="s">
        <v>148</v>
      </c>
      <c r="C46" s="985"/>
      <c r="D46" s="985"/>
      <c r="E46" s="985"/>
      <c r="F46" s="985"/>
      <c r="G46" s="985"/>
      <c r="H46" s="985"/>
      <c r="I46" s="985"/>
    </row>
    <row r="47" spans="1:19" ht="51.75" customHeight="1">
      <c r="A47" s="170"/>
      <c r="B47" s="985" t="s">
        <v>121</v>
      </c>
      <c r="C47" s="985"/>
      <c r="D47" s="985"/>
      <c r="E47" s="985"/>
      <c r="F47" s="985"/>
      <c r="G47" s="985"/>
      <c r="H47" s="985"/>
      <c r="I47" s="985"/>
    </row>
    <row r="48" spans="1:19" ht="30" customHeight="1">
      <c r="C48" s="345"/>
      <c r="D48" s="345"/>
      <c r="E48" s="345"/>
      <c r="F48" s="345"/>
      <c r="G48" s="345"/>
      <c r="H48" s="345"/>
      <c r="I48" s="345"/>
    </row>
    <row r="49" spans="3:20" ht="36" customHeight="1">
      <c r="C49" s="345"/>
      <c r="D49" s="345"/>
      <c r="E49" s="345"/>
      <c r="F49" s="345"/>
      <c r="G49" s="345"/>
      <c r="H49" s="345"/>
      <c r="I49" s="345"/>
      <c r="J49" s="162"/>
      <c r="K49" s="162"/>
      <c r="L49" s="162"/>
      <c r="M49" s="162"/>
      <c r="N49" s="162"/>
      <c r="O49" s="162"/>
      <c r="P49" s="162"/>
      <c r="Q49" s="162"/>
      <c r="R49" s="162"/>
      <c r="S49" s="162"/>
      <c r="T49" s="162"/>
    </row>
    <row r="50" spans="3:20" ht="23.25" customHeight="1">
      <c r="J50" s="159"/>
      <c r="Q50" s="159"/>
      <c r="R50" s="159"/>
      <c r="S50" s="81"/>
      <c r="T50" s="363"/>
    </row>
    <row r="51" spans="3:20" ht="18" customHeight="1">
      <c r="Q51" s="160"/>
      <c r="R51" s="81"/>
      <c r="S51" s="81"/>
      <c r="T51" s="81"/>
    </row>
    <row r="52" spans="3:20" ht="18" customHeight="1">
      <c r="Q52" s="161"/>
      <c r="R52" s="81"/>
      <c r="S52" s="81"/>
      <c r="T52" s="81"/>
    </row>
    <row r="53" spans="3:20" ht="18" customHeight="1">
      <c r="Q53" s="161"/>
      <c r="R53" s="81"/>
      <c r="S53" s="81"/>
      <c r="T53" s="81"/>
    </row>
    <row r="54" spans="3:20" ht="18" customHeight="1">
      <c r="Q54" s="161"/>
      <c r="R54" s="81"/>
      <c r="S54" s="81"/>
      <c r="T54" s="81"/>
    </row>
    <row r="55" spans="3:20" ht="18" customHeight="1">
      <c r="K55" s="163"/>
      <c r="L55" s="163"/>
      <c r="M55" s="163"/>
      <c r="N55" s="163"/>
      <c r="O55" s="163"/>
      <c r="P55" s="163"/>
      <c r="Q55" s="163"/>
      <c r="R55" s="81"/>
      <c r="S55" s="81"/>
      <c r="T55" s="81"/>
    </row>
    <row r="56" spans="3:20" ht="27.75" customHeight="1">
      <c r="J56" s="159"/>
      <c r="K56" s="160"/>
      <c r="L56" s="160"/>
      <c r="M56" s="160"/>
      <c r="N56" s="160"/>
      <c r="O56" s="160"/>
      <c r="P56" s="160"/>
      <c r="Q56" s="160"/>
      <c r="R56" s="81"/>
      <c r="S56" s="81"/>
      <c r="T56" s="81"/>
    </row>
    <row r="57" spans="3:20" ht="12.75" customHeight="1">
      <c r="J57" s="81"/>
      <c r="K57" s="161"/>
      <c r="L57" s="161"/>
      <c r="M57" s="161"/>
      <c r="N57" s="161"/>
      <c r="O57" s="161"/>
      <c r="P57" s="161"/>
      <c r="Q57" s="161"/>
      <c r="R57" s="81"/>
      <c r="S57" s="81"/>
      <c r="T57" s="81"/>
    </row>
    <row r="58" spans="3:20" ht="17.25" customHeight="1">
      <c r="J58" s="81"/>
      <c r="K58" s="161"/>
      <c r="L58" s="161"/>
      <c r="M58" s="161"/>
      <c r="N58" s="161"/>
      <c r="O58" s="161"/>
      <c r="P58" s="161"/>
      <c r="Q58" s="161"/>
      <c r="R58" s="81"/>
      <c r="S58" s="81"/>
      <c r="T58" s="81"/>
    </row>
    <row r="59" spans="3:20" ht="18.75" customHeight="1">
      <c r="J59" s="81"/>
      <c r="K59" s="161"/>
      <c r="L59" s="161"/>
      <c r="M59" s="161"/>
      <c r="N59" s="161"/>
      <c r="O59" s="161"/>
      <c r="P59" s="161"/>
      <c r="Q59" s="161"/>
      <c r="R59" s="81"/>
      <c r="S59" s="81"/>
      <c r="T59" s="81"/>
    </row>
    <row r="60" spans="3:20" ht="26.25" customHeight="1"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</row>
    <row r="61" spans="3:20" ht="28.5" customHeight="1">
      <c r="J61" s="67"/>
    </row>
    <row r="62" spans="3:20" ht="16.5" customHeight="1">
      <c r="J62" s="67"/>
    </row>
    <row r="63" spans="3:20" ht="18" customHeight="1">
      <c r="J63" s="67"/>
    </row>
    <row r="73" spans="1:1">
      <c r="A73" s="66"/>
    </row>
    <row r="74" spans="1:1">
      <c r="A74" s="66"/>
    </row>
    <row r="75" spans="1:1">
      <c r="A75" s="66"/>
    </row>
    <row r="76" spans="1:1">
      <c r="A76" s="66"/>
    </row>
    <row r="77" spans="1:1">
      <c r="A77" s="66"/>
    </row>
    <row r="78" spans="1:1">
      <c r="A78" s="66"/>
    </row>
    <row r="79" spans="1:1">
      <c r="A79" s="66"/>
    </row>
    <row r="80" spans="1:1">
      <c r="A80" s="66"/>
    </row>
    <row r="81" spans="1:1">
      <c r="A81" s="66"/>
    </row>
    <row r="82" spans="1:1">
      <c r="A82" s="66"/>
    </row>
    <row r="83" spans="1:1">
      <c r="A83" s="66"/>
    </row>
    <row r="84" spans="1:1">
      <c r="A84" s="66"/>
    </row>
    <row r="85" spans="1:1">
      <c r="A85" s="66"/>
    </row>
    <row r="86" spans="1:1">
      <c r="A86" s="66"/>
    </row>
    <row r="87" spans="1:1">
      <c r="A87" s="66"/>
    </row>
    <row r="88" spans="1:1">
      <c r="A88" s="66"/>
    </row>
    <row r="89" spans="1:1">
      <c r="A89" s="66"/>
    </row>
    <row r="90" spans="1:1">
      <c r="A90" s="66"/>
    </row>
    <row r="91" spans="1:1">
      <c r="A91" s="66"/>
    </row>
    <row r="92" spans="1:1">
      <c r="A92" s="66"/>
    </row>
    <row r="93" spans="1:1">
      <c r="A93" s="66"/>
    </row>
    <row r="94" spans="1:1">
      <c r="A94" s="66"/>
    </row>
    <row r="95" spans="1:1">
      <c r="A95" s="66"/>
    </row>
    <row r="96" spans="1:1">
      <c r="A96" s="66"/>
    </row>
    <row r="97" spans="1:1">
      <c r="A97" s="66"/>
    </row>
    <row r="98" spans="1:1">
      <c r="A98" s="66"/>
    </row>
    <row r="99" spans="1:1">
      <c r="A99" s="66"/>
    </row>
    <row r="100" spans="1:1">
      <c r="A100" s="66"/>
    </row>
    <row r="101" spans="1:1">
      <c r="A101" s="66"/>
    </row>
  </sheetData>
  <mergeCells count="10">
    <mergeCell ref="B46:I46"/>
    <mergeCell ref="B47:I47"/>
    <mergeCell ref="A2:S2"/>
    <mergeCell ref="B45:I45"/>
    <mergeCell ref="C1:I1"/>
    <mergeCell ref="A3:A4"/>
    <mergeCell ref="B3:C3"/>
    <mergeCell ref="D3:E3"/>
    <mergeCell ref="F3:G3"/>
    <mergeCell ref="H3:I3"/>
  </mergeCells>
  <pageMargins left="0.19685039370078741" right="0.11811023622047245" top="0.51" bottom="0.27559055118110237" header="0" footer="0"/>
  <pageSetup paperSize="9" scale="6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Красноярск 1</vt:lpstr>
      <vt:lpstr>Красноярск 2</vt:lpstr>
      <vt:lpstr>Красноярск 3</vt:lpstr>
      <vt:lpstr>Лист6</vt:lpstr>
      <vt:lpstr>Лист 6</vt:lpstr>
      <vt:lpstr>Барнаул 1</vt:lpstr>
      <vt:lpstr>Барнаул 2</vt:lpstr>
      <vt:lpstr>Барнаул 3</vt:lpstr>
      <vt:lpstr>Нормы</vt:lpstr>
      <vt:lpstr>матрица</vt:lpstr>
      <vt:lpstr>Лист8</vt:lpstr>
      <vt:lpstr>'Барнаул 1'!Область_печати</vt:lpstr>
      <vt:lpstr>'Красноярск 1'!Область_печати</vt:lpstr>
      <vt:lpstr>'Красноярск 2'!Область_печати</vt:lpstr>
      <vt:lpstr>'Красноярск 3'!Область_печати</vt:lpstr>
      <vt:lpstr>'Лист 6'!Область_печати</vt:lpstr>
      <vt:lpstr>Лист6!Область_печати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Осипенко Ольга Алексеевна</dc:creator>
  <cp:lastModifiedBy>amin</cp:lastModifiedBy>
  <cp:lastPrinted>2021-08-20T03:12:18Z</cp:lastPrinted>
  <dcterms:created xsi:type="dcterms:W3CDTF">2017-02-01T05:36:43Z</dcterms:created>
  <dcterms:modified xsi:type="dcterms:W3CDTF">2021-08-20T03:12:26Z</dcterms:modified>
</cp:coreProperties>
</file>